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DanillaOra\Downloads\"/>
    </mc:Choice>
  </mc:AlternateContent>
  <xr:revisionPtr revIDLastSave="0" documentId="8_{186CDF60-BACD-4CBC-88F4-2E15CE61CB77}" xr6:coauthVersionLast="47" xr6:coauthVersionMax="47" xr10:uidLastSave="{00000000-0000-0000-0000-000000000000}"/>
  <bookViews>
    <workbookView xWindow="33735" yWindow="3390" windowWidth="18630" windowHeight="12030" xr2:uid="{5C188C41-A4F0-45FF-83EC-36B2D87DDA17}"/>
  </bookViews>
  <sheets>
    <sheet name="Instructions" sheetId="1" r:id="rId1"/>
    <sheet name="Data" sheetId="2" r:id="rId2"/>
    <sheet name="Upload" sheetId="3" state="veryHidden" r:id="rId3"/>
    <sheet name="Lookup" sheetId="4" state="veryHidden" r:id="rId4"/>
  </sheets>
  <definedNames>
    <definedName name="_xlnm.Print_Area" localSheetId="1">Data!$A$8:$F$132</definedName>
    <definedName name="_xlnm.Print_Area" localSheetId="0">Instructions!$A$1:$J$71</definedName>
    <definedName name="_xlnm.Print_Titles" localSheetId="1">Data!$1:$14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" l="1"/>
  <c r="C66" i="2"/>
  <c r="D66" i="2"/>
  <c r="E66" i="2"/>
  <c r="E80" i="2"/>
  <c r="B35" i="2"/>
  <c r="A372" i="3"/>
  <c r="B372" i="3"/>
  <c r="A373" i="3"/>
  <c r="B373" i="3"/>
  <c r="A370" i="3"/>
  <c r="B370" i="3"/>
  <c r="A371" i="3"/>
  <c r="B371" i="3"/>
  <c r="E98" i="4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261" i="3"/>
  <c r="B261" i="3"/>
  <c r="A262" i="3"/>
  <c r="B262" i="3"/>
  <c r="A263" i="3"/>
  <c r="B263" i="3"/>
  <c r="A264" i="3"/>
  <c r="B264" i="3"/>
  <c r="A265" i="3"/>
  <c r="B265" i="3"/>
  <c r="A266" i="3"/>
  <c r="B266" i="3"/>
  <c r="A267" i="3"/>
  <c r="B267" i="3"/>
  <c r="A268" i="3"/>
  <c r="B268" i="3"/>
  <c r="A269" i="3"/>
  <c r="B269" i="3"/>
  <c r="A270" i="3"/>
  <c r="B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A297" i="3"/>
  <c r="B297" i="3"/>
  <c r="A298" i="3"/>
  <c r="B298" i="3"/>
  <c r="A299" i="3"/>
  <c r="B299" i="3"/>
  <c r="A300" i="3"/>
  <c r="B300" i="3"/>
  <c r="A301" i="3"/>
  <c r="B301" i="3"/>
  <c r="A302" i="3"/>
  <c r="B302" i="3"/>
  <c r="A303" i="3"/>
  <c r="B303" i="3"/>
  <c r="A304" i="3"/>
  <c r="B304" i="3"/>
  <c r="A305" i="3"/>
  <c r="B305" i="3"/>
  <c r="A306" i="3"/>
  <c r="B306" i="3"/>
  <c r="A307" i="3"/>
  <c r="B307" i="3"/>
  <c r="A308" i="3"/>
  <c r="B308" i="3"/>
  <c r="A309" i="3"/>
  <c r="B309" i="3"/>
  <c r="A310" i="3"/>
  <c r="B310" i="3"/>
  <c r="A311" i="3"/>
  <c r="B311" i="3"/>
  <c r="A312" i="3"/>
  <c r="B312" i="3"/>
  <c r="A313" i="3"/>
  <c r="B313" i="3"/>
  <c r="A314" i="3"/>
  <c r="B314" i="3"/>
  <c r="A315" i="3"/>
  <c r="B315" i="3"/>
  <c r="A316" i="3"/>
  <c r="B316" i="3"/>
  <c r="A317" i="3"/>
  <c r="B317" i="3"/>
  <c r="A318" i="3"/>
  <c r="B318" i="3"/>
  <c r="A319" i="3"/>
  <c r="B319" i="3"/>
  <c r="A320" i="3"/>
  <c r="B320" i="3"/>
  <c r="A321" i="3"/>
  <c r="B321" i="3"/>
  <c r="A322" i="3"/>
  <c r="B322" i="3"/>
  <c r="A323" i="3"/>
  <c r="B323" i="3"/>
  <c r="A324" i="3"/>
  <c r="B324" i="3"/>
  <c r="A325" i="3"/>
  <c r="B325" i="3"/>
  <c r="A326" i="3"/>
  <c r="B326" i="3"/>
  <c r="A327" i="3"/>
  <c r="B327" i="3"/>
  <c r="A328" i="3"/>
  <c r="B328" i="3"/>
  <c r="A329" i="3"/>
  <c r="B329" i="3"/>
  <c r="A330" i="3"/>
  <c r="B330" i="3"/>
  <c r="A331" i="3"/>
  <c r="B331" i="3"/>
  <c r="A332" i="3"/>
  <c r="B332" i="3"/>
  <c r="A333" i="3"/>
  <c r="B333" i="3"/>
  <c r="A334" i="3"/>
  <c r="B334" i="3"/>
  <c r="A335" i="3"/>
  <c r="B335" i="3"/>
  <c r="A336" i="3"/>
  <c r="B336" i="3"/>
  <c r="A337" i="3"/>
  <c r="B337" i="3"/>
  <c r="A338" i="3"/>
  <c r="B338" i="3"/>
  <c r="A339" i="3"/>
  <c r="B339" i="3"/>
  <c r="A340" i="3"/>
  <c r="B340" i="3"/>
  <c r="A341" i="3"/>
  <c r="B341" i="3"/>
  <c r="A342" i="3"/>
  <c r="B342" i="3"/>
  <c r="A343" i="3"/>
  <c r="B343" i="3"/>
  <c r="A344" i="3"/>
  <c r="B344" i="3"/>
  <c r="A345" i="3"/>
  <c r="B345" i="3"/>
  <c r="A346" i="3"/>
  <c r="B346" i="3"/>
  <c r="A347" i="3"/>
  <c r="B347" i="3"/>
  <c r="A348" i="3"/>
  <c r="B348" i="3"/>
  <c r="A349" i="3"/>
  <c r="B349" i="3"/>
  <c r="A350" i="3"/>
  <c r="B350" i="3"/>
  <c r="A351" i="3"/>
  <c r="B351" i="3"/>
  <c r="A352" i="3"/>
  <c r="B352" i="3"/>
  <c r="A353" i="3"/>
  <c r="B353" i="3"/>
  <c r="A354" i="3"/>
  <c r="B354" i="3"/>
  <c r="A355" i="3"/>
  <c r="B355" i="3"/>
  <c r="A356" i="3"/>
  <c r="B356" i="3"/>
  <c r="A357" i="3"/>
  <c r="B357" i="3"/>
  <c r="A358" i="3"/>
  <c r="B358" i="3"/>
  <c r="A359" i="3"/>
  <c r="B359" i="3"/>
  <c r="A360" i="3"/>
  <c r="B360" i="3"/>
  <c r="A361" i="3"/>
  <c r="B361" i="3"/>
  <c r="A362" i="3"/>
  <c r="B362" i="3"/>
  <c r="A363" i="3"/>
  <c r="B363" i="3"/>
  <c r="A364" i="3"/>
  <c r="B364" i="3"/>
  <c r="A365" i="3"/>
  <c r="B365" i="3"/>
  <c r="A366" i="3"/>
  <c r="B366" i="3"/>
  <c r="A367" i="3"/>
  <c r="B367" i="3"/>
  <c r="A368" i="3"/>
  <c r="B368" i="3"/>
  <c r="A369" i="3"/>
  <c r="B369" i="3"/>
  <c r="E6" i="4"/>
  <c r="E7" i="4" s="1"/>
  <c r="A22" i="2"/>
  <c r="A206" i="3"/>
  <c r="B206" i="3"/>
  <c r="A207" i="3"/>
  <c r="B207" i="3"/>
  <c r="A208" i="3"/>
  <c r="B208" i="3"/>
  <c r="A209" i="3"/>
  <c r="B209" i="3"/>
  <c r="B86" i="2"/>
  <c r="A3" i="3"/>
  <c r="B3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" i="3"/>
  <c r="B2" i="3"/>
  <c r="H69" i="2"/>
  <c r="A24" i="1"/>
  <c r="F6" i="4" l="1"/>
  <c r="E104" i="2"/>
  <c r="E103" i="2"/>
  <c r="D105" i="2"/>
  <c r="C105" i="2"/>
  <c r="D97" i="2"/>
  <c r="C97" i="2"/>
  <c r="D82" i="2"/>
  <c r="C82" i="2"/>
  <c r="E60" i="2"/>
  <c r="D62" i="2"/>
  <c r="C54" i="2"/>
  <c r="E52" i="2"/>
  <c r="D49" i="2"/>
  <c r="E47" i="2"/>
  <c r="E8" i="4"/>
  <c r="A23" i="2"/>
  <c r="C49" i="2"/>
  <c r="E22" i="2"/>
  <c r="E96" i="2"/>
  <c r="C29" i="2"/>
  <c r="D29" i="2"/>
  <c r="F7" i="4" l="1"/>
  <c r="C122" i="2"/>
  <c r="G62" i="2"/>
  <c r="E9" i="4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97" i="2"/>
  <c r="F97" i="2" s="1"/>
  <c r="G50" i="2"/>
  <c r="H50" i="2"/>
  <c r="A35" i="1"/>
  <c r="A51" i="1" s="1"/>
  <c r="E76" i="4" l="1"/>
  <c r="A24" i="2"/>
  <c r="E27" i="2"/>
  <c r="E26" i="2"/>
  <c r="E23" i="2"/>
  <c r="E24" i="2"/>
  <c r="E25" i="2"/>
  <c r="E59" i="2"/>
  <c r="E119" i="2"/>
  <c r="D74" i="2"/>
  <c r="C74" i="2"/>
  <c r="F8" i="4" l="1"/>
  <c r="C68" i="2"/>
  <c r="G82" i="2" s="1"/>
  <c r="E77" i="4"/>
  <c r="A25" i="2"/>
  <c r="H62" i="2"/>
  <c r="E29" i="2"/>
  <c r="D68" i="2"/>
  <c r="F9" i="4" l="1"/>
  <c r="E78" i="4"/>
  <c r="A26" i="2"/>
  <c r="E117" i="2"/>
  <c r="E115" i="2"/>
  <c r="E113" i="2"/>
  <c r="E111" i="2"/>
  <c r="E109" i="2"/>
  <c r="E107" i="2"/>
  <c r="E102" i="2"/>
  <c r="E101" i="2"/>
  <c r="D86" i="2"/>
  <c r="G83" i="2" s="1"/>
  <c r="C86" i="2"/>
  <c r="H82" i="2" s="1"/>
  <c r="E85" i="2"/>
  <c r="E81" i="2"/>
  <c r="E79" i="2"/>
  <c r="E78" i="2"/>
  <c r="E73" i="2"/>
  <c r="E72" i="2"/>
  <c r="F66" i="2"/>
  <c r="E61" i="2"/>
  <c r="E58" i="2"/>
  <c r="E57" i="2"/>
  <c r="E53" i="2"/>
  <c r="E54" i="2" s="1"/>
  <c r="F54" i="2" s="1"/>
  <c r="E48" i="2"/>
  <c r="F10" i="4" l="1"/>
  <c r="E79" i="4"/>
  <c r="E82" i="2"/>
  <c r="F82" i="2" s="1"/>
  <c r="E105" i="2"/>
  <c r="F105" i="2" s="1"/>
  <c r="A27" i="2"/>
  <c r="F11" i="4" s="1"/>
  <c r="H83" i="2"/>
  <c r="E49" i="2"/>
  <c r="F49" i="2" s="1"/>
  <c r="D122" i="2"/>
  <c r="E86" i="2"/>
  <c r="F86" i="2" s="1"/>
  <c r="C88" i="2"/>
  <c r="E62" i="2"/>
  <c r="F62" i="2" s="1"/>
  <c r="E74" i="2"/>
  <c r="F74" i="2" s="1"/>
  <c r="D88" i="2"/>
  <c r="E80" i="4" l="1"/>
  <c r="A29" i="2"/>
  <c r="E122" i="2"/>
  <c r="F122" i="2" s="1"/>
  <c r="C90" i="2"/>
  <c r="E68" i="2"/>
  <c r="D90" i="2"/>
  <c r="E88" i="2"/>
  <c r="F88" i="2" s="1"/>
  <c r="A36" i="2" l="1"/>
  <c r="A39" i="2" s="1"/>
  <c r="F12" i="4"/>
  <c r="G111" i="2"/>
  <c r="H111" i="2" s="1"/>
  <c r="F68" i="2"/>
  <c r="G68" i="2"/>
  <c r="E81" i="4"/>
  <c r="G84" i="2"/>
  <c r="H84" i="2" s="1"/>
  <c r="G107" i="2"/>
  <c r="H107" i="2" s="1"/>
  <c r="G105" i="2"/>
  <c r="H105" i="2" s="1"/>
  <c r="H68" i="2"/>
  <c r="C124" i="2"/>
  <c r="D124" i="2"/>
  <c r="E90" i="2"/>
  <c r="F90" i="2" l="1"/>
  <c r="E82" i="4"/>
  <c r="G123" i="2"/>
  <c r="H123" i="2" s="1"/>
  <c r="G124" i="2"/>
  <c r="H124" i="2" s="1"/>
  <c r="E124" i="2"/>
  <c r="F124" i="2" s="1"/>
  <c r="E83" i="4" l="1"/>
  <c r="G125" i="2"/>
  <c r="H125" i="2" s="1"/>
  <c r="E84" i="4" l="1"/>
  <c r="E85" i="4" l="1"/>
  <c r="E86" i="4" l="1"/>
  <c r="E87" i="4" l="1"/>
  <c r="E88" i="4" l="1"/>
  <c r="E89" i="4" l="1"/>
  <c r="E90" i="4" l="1"/>
  <c r="E91" i="4" l="1"/>
  <c r="E92" i="4" l="1"/>
  <c r="E93" i="4" l="1"/>
  <c r="E94" i="4" l="1"/>
  <c r="E95" i="4" l="1"/>
  <c r="E96" i="4" l="1"/>
  <c r="E97" i="4" l="1"/>
  <c r="A47" i="2" l="1"/>
  <c r="A48" i="2" s="1"/>
  <c r="A49" i="2" l="1"/>
  <c r="A52" i="2" l="1"/>
  <c r="A53" i="2" l="1"/>
  <c r="A54" i="2" l="1"/>
  <c r="A57" i="2" l="1"/>
  <c r="A58" i="2" s="1"/>
  <c r="A59" i="2" l="1"/>
  <c r="A60" i="2" s="1"/>
  <c r="A61" i="2" l="1"/>
  <c r="A62" i="2" l="1"/>
  <c r="A65" i="2" s="1"/>
  <c r="A66" i="2" l="1"/>
  <c r="A68" i="2" l="1"/>
  <c r="A72" i="2" l="1"/>
  <c r="A73" i="2" l="1"/>
  <c r="A74" i="2" l="1"/>
  <c r="A78" i="2" s="1"/>
  <c r="A79" i="2" l="1"/>
  <c r="A80" i="2" s="1"/>
  <c r="A81" i="2" l="1"/>
  <c r="A82" i="2" l="1"/>
  <c r="A85" i="2" l="1"/>
  <c r="F21" i="4"/>
  <c r="F24" i="4"/>
  <c r="F13" i="4"/>
  <c r="F28" i="4"/>
  <c r="F15" i="4"/>
  <c r="F32" i="4"/>
  <c r="F18" i="4"/>
  <c r="F34" i="4"/>
  <c r="F35" i="4"/>
  <c r="F37" i="4"/>
  <c r="F22" i="4"/>
  <c r="F29" i="4"/>
  <c r="F30" i="4"/>
  <c r="F33" i="4"/>
  <c r="F26" i="4"/>
  <c r="F25" i="4"/>
  <c r="F36" i="4"/>
  <c r="F16" i="4"/>
  <c r="F27" i="4"/>
  <c r="F19" i="4"/>
  <c r="F31" i="4"/>
  <c r="F14" i="4"/>
  <c r="F23" i="4"/>
  <c r="F17" i="4"/>
  <c r="F20" i="4"/>
  <c r="A88" i="2" l="1"/>
  <c r="F38" i="4" s="1"/>
  <c r="A90" i="2" l="1"/>
  <c r="F39" i="4" s="1"/>
  <c r="A96" i="2" l="1"/>
  <c r="F40" i="4" s="1"/>
  <c r="A97" i="2" l="1"/>
  <c r="F41" i="4" s="1"/>
  <c r="A101" i="2" l="1"/>
  <c r="F42" i="4" s="1"/>
  <c r="A102" i="2" l="1"/>
  <c r="F43" i="4" s="1"/>
  <c r="A103" i="2" l="1"/>
  <c r="F44" i="4"/>
  <c r="F45" i="4" l="1"/>
  <c r="A104" i="2"/>
  <c r="A105" i="2" l="1"/>
  <c r="F46" i="4"/>
  <c r="A107" i="2"/>
  <c r="F47" i="4" s="1"/>
  <c r="A109" i="2" l="1"/>
  <c r="F48" i="4" l="1"/>
  <c r="A111" i="2"/>
  <c r="F49" i="4" s="1"/>
  <c r="A113" i="2" l="1"/>
  <c r="F50" i="4" s="1"/>
  <c r="F51" i="4" l="1"/>
  <c r="A115" i="2"/>
  <c r="A117" i="2" l="1"/>
  <c r="F52" i="4" s="1"/>
  <c r="F53" i="4" l="1"/>
  <c r="A119" i="2"/>
  <c r="A122" i="2" s="1"/>
  <c r="F54" i="4" l="1"/>
  <c r="A124" i="2"/>
  <c r="F55" i="4"/>
  <c r="F91" i="4"/>
  <c r="F63" i="4"/>
  <c r="F68" i="4"/>
  <c r="F71" i="4"/>
  <c r="F93" i="4"/>
  <c r="F72" i="4"/>
  <c r="F74" i="4"/>
  <c r="F73" i="4"/>
  <c r="C2" i="3"/>
  <c r="E2" i="3" s="1"/>
  <c r="G2" i="3" s="1"/>
  <c r="F59" i="4" l="1"/>
  <c r="F78" i="4"/>
  <c r="F92" i="4"/>
  <c r="F65" i="4"/>
  <c r="F87" i="4"/>
  <c r="F97" i="4"/>
  <c r="F89" i="4"/>
  <c r="F67" i="4"/>
  <c r="F77" i="4"/>
  <c r="F84" i="4"/>
  <c r="F76" i="4"/>
  <c r="F60" i="4"/>
  <c r="F86" i="4"/>
  <c r="F64" i="4"/>
  <c r="F90" i="4"/>
  <c r="F80" i="4"/>
  <c r="F81" i="4"/>
  <c r="F66" i="4"/>
  <c r="F62" i="4"/>
  <c r="F75" i="4"/>
  <c r="F79" i="4"/>
  <c r="F57" i="4"/>
  <c r="F88" i="4"/>
  <c r="F83" i="4"/>
  <c r="F96" i="4"/>
  <c r="F95" i="4"/>
  <c r="F56" i="4"/>
  <c r="F58" i="4"/>
  <c r="F61" i="4"/>
  <c r="F85" i="4"/>
  <c r="F94" i="4"/>
  <c r="F69" i="4"/>
  <c r="F98" i="4"/>
  <c r="F70" i="4"/>
  <c r="F82" i="4"/>
  <c r="D2" i="3"/>
  <c r="C3" i="3"/>
  <c r="F2" i="3"/>
  <c r="C4" i="3" l="1"/>
  <c r="E3" i="3"/>
  <c r="G3" i="3" s="1"/>
  <c r="D3" i="3"/>
  <c r="F3" i="3"/>
  <c r="C5" i="3" l="1"/>
  <c r="F4" i="3"/>
  <c r="D4" i="3"/>
  <c r="E4" i="3"/>
  <c r="G4" i="3" s="1"/>
  <c r="F5" i="3" l="1"/>
  <c r="E5" i="3"/>
  <c r="G5" i="3" s="1"/>
  <c r="D5" i="3"/>
  <c r="C6" i="3"/>
  <c r="F6" i="3" l="1"/>
  <c r="D6" i="3"/>
  <c r="C7" i="3"/>
  <c r="E6" i="3"/>
  <c r="G6" i="3" s="1"/>
  <c r="E7" i="3" l="1"/>
  <c r="G7" i="3" s="1"/>
  <c r="D7" i="3"/>
  <c r="F7" i="3"/>
  <c r="C8" i="3"/>
  <c r="E8" i="3" l="1"/>
  <c r="G8" i="3" s="1"/>
  <c r="C9" i="3"/>
  <c r="D8" i="3"/>
  <c r="F8" i="3"/>
  <c r="E9" i="3" l="1"/>
  <c r="G9" i="3" s="1"/>
  <c r="D9" i="3"/>
  <c r="F9" i="3"/>
  <c r="C10" i="3"/>
  <c r="C11" i="3" l="1"/>
  <c r="D10" i="3"/>
  <c r="F10" i="3"/>
  <c r="E10" i="3"/>
  <c r="G10" i="3" s="1"/>
  <c r="D11" i="3" l="1"/>
  <c r="C12" i="3"/>
  <c r="D12" i="3" s="1"/>
  <c r="E11" i="3"/>
  <c r="G11" i="3" s="1"/>
  <c r="F11" i="3"/>
  <c r="C13" i="3" l="1"/>
  <c r="E12" i="3"/>
  <c r="G12" i="3" s="1"/>
  <c r="F12" i="3"/>
  <c r="C14" i="3" l="1"/>
  <c r="E13" i="3"/>
  <c r="G13" i="3" s="1"/>
  <c r="D13" i="3"/>
  <c r="F13" i="3"/>
  <c r="E14" i="3" l="1"/>
  <c r="G14" i="3" s="1"/>
  <c r="D14" i="3"/>
  <c r="F14" i="3"/>
  <c r="C15" i="3"/>
  <c r="D15" i="3" l="1"/>
  <c r="F15" i="3"/>
  <c r="E15" i="3"/>
  <c r="G15" i="3" s="1"/>
  <c r="C16" i="3"/>
  <c r="D16" i="3" l="1"/>
  <c r="F16" i="3"/>
  <c r="E16" i="3"/>
  <c r="G16" i="3" s="1"/>
  <c r="C17" i="3"/>
  <c r="F17" i="3" l="1"/>
  <c r="D17" i="3"/>
  <c r="C18" i="3"/>
  <c r="E17" i="3"/>
  <c r="G17" i="3" s="1"/>
  <c r="F18" i="3" l="1"/>
  <c r="E18" i="3"/>
  <c r="G18" i="3" s="1"/>
  <c r="D18" i="3"/>
  <c r="C19" i="3"/>
  <c r="C20" i="3" l="1"/>
  <c r="E19" i="3"/>
  <c r="G19" i="3" s="1"/>
  <c r="D19" i="3"/>
  <c r="F19" i="3"/>
  <c r="E20" i="3" l="1"/>
  <c r="G20" i="3" s="1"/>
  <c r="D20" i="3"/>
  <c r="C21" i="3"/>
  <c r="F20" i="3"/>
  <c r="F21" i="3" l="1"/>
  <c r="D21" i="3"/>
  <c r="C22" i="3"/>
  <c r="E21" i="3"/>
  <c r="G21" i="3" s="1"/>
  <c r="E22" i="3" l="1"/>
  <c r="G22" i="3" s="1"/>
  <c r="F22" i="3"/>
  <c r="C23" i="3"/>
  <c r="D22" i="3"/>
  <c r="F23" i="3" l="1"/>
  <c r="C24" i="3"/>
  <c r="D23" i="3"/>
  <c r="E23" i="3"/>
  <c r="G23" i="3" s="1"/>
  <c r="C25" i="3" l="1"/>
  <c r="D24" i="3"/>
  <c r="F24" i="3"/>
  <c r="E24" i="3"/>
  <c r="G24" i="3" s="1"/>
  <c r="D25" i="3" l="1"/>
  <c r="E25" i="3"/>
  <c r="G25" i="3" s="1"/>
  <c r="F25" i="3"/>
  <c r="C26" i="3"/>
  <c r="E26" i="3" l="1"/>
  <c r="G26" i="3" s="1"/>
  <c r="C27" i="3"/>
  <c r="F26" i="3"/>
  <c r="D26" i="3"/>
  <c r="C28" i="3" l="1"/>
  <c r="F27" i="3"/>
  <c r="E27" i="3"/>
  <c r="G27" i="3" s="1"/>
  <c r="D27" i="3"/>
  <c r="E28" i="3" l="1"/>
  <c r="G28" i="3" s="1"/>
  <c r="C29" i="3"/>
  <c r="D28" i="3"/>
  <c r="F28" i="3"/>
  <c r="C30" i="3" l="1"/>
  <c r="E29" i="3"/>
  <c r="G29" i="3" s="1"/>
  <c r="D29" i="3"/>
  <c r="F29" i="3"/>
  <c r="D30" i="3" l="1"/>
  <c r="C31" i="3"/>
  <c r="E30" i="3"/>
  <c r="G30" i="3" s="1"/>
  <c r="F30" i="3"/>
  <c r="D31" i="3" l="1"/>
  <c r="E31" i="3"/>
  <c r="G31" i="3" s="1"/>
  <c r="C32" i="3"/>
  <c r="F31" i="3"/>
  <c r="C33" i="3" l="1"/>
  <c r="E32" i="3"/>
  <c r="G32" i="3" s="1"/>
  <c r="D32" i="3"/>
  <c r="F32" i="3"/>
  <c r="F33" i="3" l="1"/>
  <c r="D33" i="3"/>
  <c r="C34" i="3"/>
  <c r="E33" i="3"/>
  <c r="G33" i="3" s="1"/>
  <c r="F34" i="3" l="1"/>
  <c r="E34" i="3"/>
  <c r="G34" i="3" s="1"/>
  <c r="C35" i="3"/>
  <c r="D34" i="3"/>
  <c r="F35" i="3" l="1"/>
  <c r="C36" i="3"/>
  <c r="E35" i="3"/>
  <c r="G35" i="3" s="1"/>
  <c r="D35" i="3"/>
  <c r="F36" i="3" l="1"/>
  <c r="D36" i="3"/>
  <c r="E36" i="3"/>
  <c r="G36" i="3" s="1"/>
  <c r="C37" i="3"/>
  <c r="D37" i="3" l="1"/>
  <c r="C38" i="3"/>
  <c r="E37" i="3"/>
  <c r="G37" i="3" s="1"/>
  <c r="F37" i="3"/>
  <c r="E38" i="3" l="1"/>
  <c r="G38" i="3" s="1"/>
  <c r="C39" i="3"/>
  <c r="F38" i="3"/>
  <c r="D38" i="3"/>
  <c r="E39" i="3" l="1"/>
  <c r="G39" i="3" s="1"/>
  <c r="D39" i="3"/>
  <c r="C40" i="3"/>
  <c r="F39" i="3"/>
  <c r="D40" i="3" l="1"/>
  <c r="E40" i="3"/>
  <c r="G40" i="3" s="1"/>
  <c r="F40" i="3"/>
  <c r="C41" i="3"/>
  <c r="D41" i="3" l="1"/>
  <c r="F41" i="3"/>
  <c r="E41" i="3"/>
  <c r="G41" i="3" s="1"/>
  <c r="C42" i="3"/>
  <c r="E42" i="3" l="1"/>
  <c r="G42" i="3" s="1"/>
  <c r="D42" i="3"/>
  <c r="C43" i="3"/>
  <c r="F42" i="3"/>
  <c r="E43" i="3" l="1"/>
  <c r="G43" i="3" s="1"/>
  <c r="F43" i="3"/>
  <c r="D43" i="3"/>
  <c r="C44" i="3"/>
  <c r="E44" i="3" l="1"/>
  <c r="G44" i="3" s="1"/>
  <c r="F44" i="3"/>
  <c r="C45" i="3"/>
  <c r="D44" i="3"/>
  <c r="E45" i="3" l="1"/>
  <c r="G45" i="3" s="1"/>
  <c r="C46" i="3"/>
  <c r="F45" i="3"/>
  <c r="D45" i="3"/>
  <c r="C47" i="3" l="1"/>
  <c r="D47" i="3" s="1"/>
  <c r="D46" i="3"/>
  <c r="E46" i="3"/>
  <c r="G46" i="3" s="1"/>
  <c r="F46" i="3"/>
  <c r="C48" i="3" l="1"/>
  <c r="F47" i="3"/>
  <c r="E47" i="3"/>
  <c r="G47" i="3" s="1"/>
  <c r="C49" i="3" l="1"/>
  <c r="D48" i="3"/>
  <c r="F48" i="3"/>
  <c r="E48" i="3"/>
  <c r="G48" i="3" s="1"/>
  <c r="D49" i="3" l="1"/>
  <c r="F49" i="3"/>
  <c r="E49" i="3"/>
  <c r="G49" i="3" s="1"/>
  <c r="C50" i="3"/>
  <c r="F50" i="3" l="1"/>
  <c r="D50" i="3"/>
  <c r="E50" i="3"/>
  <c r="G50" i="3" s="1"/>
  <c r="C51" i="3"/>
  <c r="E51" i="3" l="1"/>
  <c r="G51" i="3" s="1"/>
  <c r="F51" i="3"/>
  <c r="D51" i="3"/>
  <c r="C52" i="3"/>
  <c r="F52" i="3" l="1"/>
  <c r="E52" i="3"/>
  <c r="G52" i="3" s="1"/>
  <c r="D52" i="3"/>
  <c r="C53" i="3"/>
  <c r="E53" i="3" l="1"/>
  <c r="G53" i="3" s="1"/>
  <c r="D53" i="3"/>
  <c r="C54" i="3"/>
  <c r="F53" i="3"/>
  <c r="E54" i="3" l="1"/>
  <c r="G54" i="3" s="1"/>
  <c r="F54" i="3"/>
  <c r="D54" i="3"/>
  <c r="C55" i="3"/>
  <c r="F55" i="3" s="1"/>
  <c r="E55" i="3" l="1"/>
  <c r="G55" i="3" s="1"/>
  <c r="C56" i="3"/>
  <c r="D55" i="3"/>
  <c r="D56" i="3" l="1"/>
  <c r="E56" i="3"/>
  <c r="G56" i="3" s="1"/>
  <c r="C57" i="3"/>
  <c r="F56" i="3"/>
  <c r="C58" i="3" l="1"/>
  <c r="E57" i="3"/>
  <c r="G57" i="3" s="1"/>
  <c r="D57" i="3"/>
  <c r="F57" i="3"/>
  <c r="E58" i="3" l="1"/>
  <c r="G58" i="3" s="1"/>
  <c r="D58" i="3"/>
  <c r="C59" i="3"/>
  <c r="F58" i="3"/>
  <c r="F59" i="3" l="1"/>
  <c r="D59" i="3"/>
  <c r="E59" i="3"/>
  <c r="G59" i="3" s="1"/>
  <c r="C60" i="3"/>
  <c r="C61" i="3" l="1"/>
  <c r="E60" i="3"/>
  <c r="G60" i="3" s="1"/>
  <c r="D60" i="3"/>
  <c r="F60" i="3"/>
  <c r="E61" i="3" l="1"/>
  <c r="G61" i="3" s="1"/>
  <c r="C62" i="3"/>
  <c r="F61" i="3"/>
  <c r="D61" i="3"/>
  <c r="C63" i="3" l="1"/>
  <c r="D62" i="3"/>
  <c r="E62" i="3"/>
  <c r="G62" i="3" s="1"/>
  <c r="F62" i="3"/>
  <c r="E63" i="3" l="1"/>
  <c r="G63" i="3" s="1"/>
  <c r="C64" i="3"/>
  <c r="D63" i="3"/>
  <c r="F63" i="3"/>
  <c r="D64" i="3" l="1"/>
  <c r="C65" i="3"/>
  <c r="F64" i="3"/>
  <c r="E64" i="3"/>
  <c r="G64" i="3" s="1"/>
  <c r="E65" i="3" l="1"/>
  <c r="G65" i="3" s="1"/>
  <c r="F65" i="3"/>
  <c r="C66" i="3"/>
  <c r="D65" i="3"/>
  <c r="C67" i="3" l="1"/>
  <c r="E66" i="3"/>
  <c r="G66" i="3" s="1"/>
  <c r="F66" i="3"/>
  <c r="D66" i="3"/>
  <c r="C68" i="3" l="1"/>
  <c r="F67" i="3"/>
  <c r="E67" i="3"/>
  <c r="G67" i="3" s="1"/>
  <c r="D67" i="3"/>
  <c r="F68" i="3" l="1"/>
  <c r="D68" i="3"/>
  <c r="C69" i="3"/>
  <c r="E68" i="3"/>
  <c r="G68" i="3" s="1"/>
  <c r="E69" i="3" l="1"/>
  <c r="G69" i="3" s="1"/>
  <c r="D69" i="3"/>
  <c r="C70" i="3"/>
  <c r="F69" i="3"/>
  <c r="D70" i="3" l="1"/>
  <c r="E70" i="3"/>
  <c r="G70" i="3" s="1"/>
  <c r="F70" i="3"/>
  <c r="C71" i="3"/>
  <c r="E71" i="3" l="1"/>
  <c r="G71" i="3" s="1"/>
  <c r="D71" i="3"/>
  <c r="C72" i="3"/>
  <c r="F71" i="3"/>
  <c r="D72" i="3" l="1"/>
  <c r="F72" i="3"/>
  <c r="C73" i="3"/>
  <c r="E72" i="3"/>
  <c r="G72" i="3" s="1"/>
  <c r="E73" i="3" l="1"/>
  <c r="G73" i="3" s="1"/>
  <c r="F73" i="3"/>
  <c r="C74" i="3"/>
  <c r="D73" i="3"/>
  <c r="D74" i="3" l="1"/>
  <c r="E74" i="3"/>
  <c r="G74" i="3" s="1"/>
  <c r="C75" i="3"/>
  <c r="F74" i="3"/>
  <c r="D75" i="3" l="1"/>
  <c r="F75" i="3"/>
  <c r="C76" i="3"/>
  <c r="E75" i="3"/>
  <c r="G75" i="3" s="1"/>
  <c r="C77" i="3" l="1"/>
  <c r="D76" i="3"/>
  <c r="F76" i="3"/>
  <c r="E76" i="3"/>
  <c r="G76" i="3" s="1"/>
  <c r="D77" i="3" l="1"/>
  <c r="C78" i="3"/>
  <c r="E77" i="3"/>
  <c r="G77" i="3" s="1"/>
  <c r="F77" i="3"/>
  <c r="E78" i="3" l="1"/>
  <c r="G78" i="3" s="1"/>
  <c r="C79" i="3"/>
  <c r="D78" i="3"/>
  <c r="F78" i="3"/>
  <c r="D79" i="3" l="1"/>
  <c r="C80" i="3"/>
  <c r="F79" i="3"/>
  <c r="E79" i="3"/>
  <c r="G79" i="3" s="1"/>
  <c r="F80" i="3" l="1"/>
  <c r="D80" i="3"/>
  <c r="C81" i="3"/>
  <c r="E80" i="3"/>
  <c r="G80" i="3" s="1"/>
  <c r="E81" i="3" l="1"/>
  <c r="G81" i="3" s="1"/>
  <c r="D81" i="3"/>
  <c r="F81" i="3"/>
  <c r="C82" i="3"/>
  <c r="F82" i="3" l="1"/>
  <c r="D82" i="3"/>
  <c r="E82" i="3"/>
  <c r="G82" i="3" s="1"/>
  <c r="C83" i="3"/>
  <c r="D83" i="3" l="1"/>
  <c r="F83" i="3"/>
  <c r="E83" i="3"/>
  <c r="G83" i="3" s="1"/>
  <c r="C84" i="3"/>
  <c r="C85" i="3" l="1"/>
  <c r="D84" i="3"/>
  <c r="F84" i="3"/>
  <c r="E84" i="3"/>
  <c r="G84" i="3" s="1"/>
  <c r="D85" i="3" l="1"/>
  <c r="E85" i="3"/>
  <c r="G85" i="3" s="1"/>
  <c r="C86" i="3"/>
  <c r="F85" i="3"/>
  <c r="E86" i="3" l="1"/>
  <c r="G86" i="3" s="1"/>
  <c r="F86" i="3"/>
  <c r="C87" i="3"/>
  <c r="D86" i="3"/>
  <c r="F87" i="3" l="1"/>
  <c r="C88" i="3"/>
  <c r="D87" i="3"/>
  <c r="E87" i="3"/>
  <c r="G87" i="3" s="1"/>
  <c r="E88" i="3" l="1"/>
  <c r="G88" i="3" s="1"/>
  <c r="F88" i="3"/>
  <c r="C89" i="3"/>
  <c r="D88" i="3"/>
  <c r="C90" i="3" l="1"/>
  <c r="F89" i="3"/>
  <c r="D89" i="3"/>
  <c r="E89" i="3"/>
  <c r="G89" i="3" s="1"/>
  <c r="D90" i="3" l="1"/>
  <c r="C91" i="3"/>
  <c r="F90" i="3"/>
  <c r="E90" i="3"/>
  <c r="G90" i="3" s="1"/>
  <c r="E91" i="3" l="1"/>
  <c r="G91" i="3" s="1"/>
  <c r="F91" i="3"/>
  <c r="D91" i="3"/>
  <c r="C92" i="3"/>
  <c r="E92" i="3" l="1"/>
  <c r="G92" i="3" s="1"/>
  <c r="C93" i="3"/>
  <c r="F92" i="3"/>
  <c r="D92" i="3"/>
  <c r="D93" i="3" l="1"/>
  <c r="F93" i="3"/>
  <c r="C94" i="3"/>
  <c r="E93" i="3"/>
  <c r="G93" i="3" s="1"/>
  <c r="E94" i="3" l="1"/>
  <c r="G94" i="3" s="1"/>
  <c r="C95" i="3"/>
  <c r="D94" i="3"/>
  <c r="F94" i="3"/>
  <c r="E95" i="3" l="1"/>
  <c r="G95" i="3" s="1"/>
  <c r="D95" i="3"/>
  <c r="C96" i="3"/>
  <c r="F95" i="3"/>
  <c r="C97" i="3" l="1"/>
  <c r="E97" i="3" s="1"/>
  <c r="G97" i="3" s="1"/>
  <c r="E96" i="3"/>
  <c r="G96" i="3" s="1"/>
  <c r="F96" i="3"/>
  <c r="D96" i="3"/>
  <c r="F97" i="3" l="1"/>
  <c r="D97" i="3"/>
  <c r="C98" i="3"/>
  <c r="E98" i="3" l="1"/>
  <c r="G98" i="3" s="1"/>
  <c r="F98" i="3"/>
  <c r="D98" i="3"/>
  <c r="C99" i="3"/>
  <c r="C100" i="3" l="1"/>
  <c r="E99" i="3"/>
  <c r="G99" i="3" s="1"/>
  <c r="D99" i="3"/>
  <c r="F99" i="3"/>
  <c r="F100" i="3" l="1"/>
  <c r="E100" i="3"/>
  <c r="G100" i="3" s="1"/>
  <c r="D100" i="3"/>
  <c r="C101" i="3"/>
  <c r="E101" i="3" l="1"/>
  <c r="G101" i="3" s="1"/>
  <c r="C102" i="3"/>
  <c r="D101" i="3"/>
  <c r="F101" i="3"/>
  <c r="E102" i="3" l="1"/>
  <c r="G102" i="3" s="1"/>
  <c r="D102" i="3"/>
  <c r="C103" i="3"/>
  <c r="F102" i="3"/>
  <c r="C104" i="3" l="1"/>
  <c r="E103" i="3"/>
  <c r="G103" i="3" s="1"/>
  <c r="F103" i="3"/>
  <c r="D103" i="3"/>
  <c r="E104" i="3" l="1"/>
  <c r="G104" i="3" s="1"/>
  <c r="D104" i="3"/>
  <c r="C105" i="3"/>
  <c r="E105" i="3" s="1"/>
  <c r="G105" i="3" s="1"/>
  <c r="F104" i="3"/>
  <c r="C106" i="3" l="1"/>
  <c r="D105" i="3"/>
  <c r="F105" i="3"/>
  <c r="E106" i="3" l="1"/>
  <c r="G106" i="3" s="1"/>
  <c r="D106" i="3"/>
  <c r="F106" i="3"/>
  <c r="C107" i="3"/>
  <c r="F107" i="3" l="1"/>
  <c r="C108" i="3"/>
  <c r="E108" i="3" s="1"/>
  <c r="G108" i="3" s="1"/>
  <c r="D107" i="3"/>
  <c r="E107" i="3"/>
  <c r="G107" i="3" s="1"/>
  <c r="C109" i="3" l="1"/>
  <c r="F108" i="3"/>
  <c r="D108" i="3"/>
  <c r="E109" i="3" l="1"/>
  <c r="G109" i="3" s="1"/>
  <c r="D109" i="3"/>
  <c r="C110" i="3"/>
  <c r="F109" i="3"/>
  <c r="F110" i="3" l="1"/>
  <c r="C111" i="3"/>
  <c r="D110" i="3"/>
  <c r="E110" i="3"/>
  <c r="G110" i="3" s="1"/>
  <c r="D111" i="3" l="1"/>
  <c r="C112" i="3"/>
  <c r="F111" i="3"/>
  <c r="E111" i="3"/>
  <c r="G111" i="3" s="1"/>
  <c r="E112" i="3" l="1"/>
  <c r="G112" i="3" s="1"/>
  <c r="D112" i="3"/>
  <c r="C113" i="3"/>
  <c r="F112" i="3"/>
  <c r="D113" i="3" l="1"/>
  <c r="F113" i="3"/>
  <c r="E113" i="3"/>
  <c r="G113" i="3" s="1"/>
  <c r="C114" i="3"/>
  <c r="D114" i="3" l="1"/>
  <c r="F114" i="3"/>
  <c r="E114" i="3"/>
  <c r="G114" i="3" s="1"/>
  <c r="C115" i="3"/>
  <c r="D115" i="3" l="1"/>
  <c r="E115" i="3"/>
  <c r="G115" i="3" s="1"/>
  <c r="C116" i="3"/>
  <c r="E116" i="3" s="1"/>
  <c r="G116" i="3" s="1"/>
  <c r="F115" i="3"/>
  <c r="F116" i="3" l="1"/>
  <c r="D116" i="3"/>
  <c r="C117" i="3"/>
  <c r="E117" i="3" l="1"/>
  <c r="G117" i="3" s="1"/>
  <c r="D117" i="3"/>
  <c r="C118" i="3"/>
  <c r="E118" i="3" s="1"/>
  <c r="G118" i="3" s="1"/>
  <c r="F117" i="3"/>
  <c r="C119" i="3" l="1"/>
  <c r="D118" i="3"/>
  <c r="F118" i="3"/>
  <c r="F119" i="3" l="1"/>
  <c r="D119" i="3"/>
  <c r="E119" i="3"/>
  <c r="G119" i="3" s="1"/>
  <c r="C120" i="3"/>
  <c r="D120" i="3"/>
  <c r="E120" i="3"/>
  <c r="G120" i="3" s="1"/>
  <c r="C121" i="3" l="1"/>
  <c r="F120" i="3"/>
  <c r="C122" i="3" l="1"/>
  <c r="D121" i="3"/>
  <c r="F121" i="3"/>
  <c r="E121" i="3"/>
  <c r="G121" i="3" s="1"/>
  <c r="D122" i="3"/>
  <c r="C123" i="3"/>
  <c r="E122" i="3" l="1"/>
  <c r="G122" i="3" s="1"/>
  <c r="F122" i="3"/>
  <c r="E123" i="3"/>
  <c r="G123" i="3" s="1"/>
  <c r="D123" i="3"/>
  <c r="C124" i="3"/>
  <c r="F123" i="3"/>
  <c r="D124" i="3" l="1"/>
  <c r="E124" i="3"/>
  <c r="G124" i="3" s="1"/>
  <c r="F124" i="3"/>
  <c r="C125" i="3"/>
  <c r="F125" i="3" l="1"/>
  <c r="D125" i="3"/>
  <c r="C126" i="3"/>
  <c r="E125" i="3"/>
  <c r="G125" i="3" s="1"/>
  <c r="D126" i="3" l="1"/>
  <c r="C127" i="3"/>
  <c r="F126" i="3"/>
  <c r="E126" i="3"/>
  <c r="G126" i="3" s="1"/>
  <c r="D127" i="3" l="1"/>
  <c r="F127" i="3"/>
  <c r="E127" i="3"/>
  <c r="G127" i="3" s="1"/>
  <c r="C128" i="3"/>
  <c r="D128" i="3" l="1"/>
  <c r="E128" i="3"/>
  <c r="G128" i="3" s="1"/>
  <c r="F128" i="3"/>
  <c r="C129" i="3"/>
  <c r="D129" i="3" l="1"/>
  <c r="E129" i="3"/>
  <c r="G129" i="3" s="1"/>
  <c r="C130" i="3"/>
  <c r="F129" i="3"/>
  <c r="F130" i="3" l="1"/>
  <c r="E130" i="3"/>
  <c r="G130" i="3" s="1"/>
  <c r="D130" i="3"/>
  <c r="C131" i="3"/>
  <c r="E131" i="3" l="1"/>
  <c r="G131" i="3" s="1"/>
  <c r="D131" i="3"/>
  <c r="F131" i="3"/>
  <c r="C132" i="3"/>
  <c r="E132" i="3" l="1"/>
  <c r="G132" i="3" s="1"/>
  <c r="C133" i="3"/>
  <c r="D132" i="3"/>
  <c r="F132" i="3"/>
  <c r="D133" i="3" l="1"/>
  <c r="E133" i="3"/>
  <c r="G133" i="3" s="1"/>
  <c r="C134" i="3"/>
  <c r="F133" i="3"/>
  <c r="F134" i="3" l="1"/>
  <c r="D134" i="3"/>
  <c r="E134" i="3"/>
  <c r="G134" i="3" s="1"/>
  <c r="C135" i="3"/>
  <c r="D135" i="3" l="1"/>
  <c r="E135" i="3"/>
  <c r="G135" i="3" s="1"/>
  <c r="C136" i="3"/>
  <c r="F135" i="3"/>
  <c r="C137" i="3" l="1"/>
  <c r="F136" i="3"/>
  <c r="D136" i="3"/>
  <c r="E136" i="3"/>
  <c r="G136" i="3" s="1"/>
  <c r="F137" i="3" l="1"/>
  <c r="E137" i="3"/>
  <c r="G137" i="3" s="1"/>
  <c r="C138" i="3"/>
  <c r="D137" i="3"/>
  <c r="E138" i="3" l="1"/>
  <c r="G138" i="3" s="1"/>
  <c r="D138" i="3"/>
  <c r="C139" i="3"/>
  <c r="F138" i="3"/>
  <c r="C140" i="3" l="1"/>
  <c r="E139" i="3"/>
  <c r="G139" i="3" s="1"/>
  <c r="F139" i="3"/>
  <c r="D139" i="3"/>
  <c r="C141" i="3" l="1"/>
  <c r="D140" i="3"/>
  <c r="F140" i="3"/>
  <c r="E140" i="3"/>
  <c r="G140" i="3" s="1"/>
  <c r="C142" i="3" l="1"/>
  <c r="E141" i="3"/>
  <c r="G141" i="3" s="1"/>
  <c r="F141" i="3"/>
  <c r="D141" i="3"/>
  <c r="D142" i="3" l="1"/>
  <c r="C143" i="3"/>
  <c r="E142" i="3"/>
  <c r="G142" i="3" s="1"/>
  <c r="F142" i="3"/>
  <c r="E143" i="3" l="1"/>
  <c r="G143" i="3" s="1"/>
  <c r="D143" i="3"/>
  <c r="C144" i="3"/>
  <c r="F143" i="3"/>
  <c r="E144" i="3" l="1"/>
  <c r="G144" i="3" s="1"/>
  <c r="C145" i="3"/>
  <c r="F144" i="3"/>
  <c r="D144" i="3"/>
  <c r="F145" i="3" l="1"/>
  <c r="E145" i="3"/>
  <c r="G145" i="3" s="1"/>
  <c r="C146" i="3"/>
  <c r="D145" i="3"/>
  <c r="D146" i="3" l="1"/>
  <c r="C147" i="3"/>
  <c r="F146" i="3"/>
  <c r="E146" i="3"/>
  <c r="G146" i="3" s="1"/>
  <c r="F147" i="3" l="1"/>
  <c r="C148" i="3"/>
  <c r="E147" i="3"/>
  <c r="G147" i="3" s="1"/>
  <c r="D147" i="3"/>
  <c r="F148" i="3" l="1"/>
  <c r="C149" i="3"/>
  <c r="E148" i="3"/>
  <c r="G148" i="3" s="1"/>
  <c r="D148" i="3"/>
  <c r="E149" i="3" l="1"/>
  <c r="G149" i="3" s="1"/>
  <c r="C150" i="3"/>
  <c r="D149" i="3"/>
  <c r="F149" i="3"/>
  <c r="C151" i="3" l="1"/>
  <c r="E150" i="3"/>
  <c r="G150" i="3" s="1"/>
  <c r="D150" i="3"/>
  <c r="F150" i="3"/>
  <c r="C152" i="3" l="1"/>
  <c r="E151" i="3"/>
  <c r="G151" i="3" s="1"/>
  <c r="F151" i="3"/>
  <c r="D151" i="3"/>
  <c r="E152" i="3" l="1"/>
  <c r="G152" i="3" s="1"/>
  <c r="D152" i="3"/>
  <c r="C153" i="3"/>
  <c r="F152" i="3"/>
  <c r="E153" i="3" l="1"/>
  <c r="G153" i="3" s="1"/>
  <c r="C154" i="3"/>
  <c r="D153" i="3"/>
  <c r="F153" i="3"/>
  <c r="C155" i="3" l="1"/>
  <c r="D154" i="3"/>
  <c r="F154" i="3"/>
  <c r="E154" i="3"/>
  <c r="G154" i="3" s="1"/>
  <c r="F155" i="3" l="1"/>
  <c r="D155" i="3"/>
  <c r="E155" i="3"/>
  <c r="G155" i="3" s="1"/>
  <c r="C156" i="3"/>
  <c r="C157" i="3" l="1"/>
  <c r="E156" i="3"/>
  <c r="G156" i="3" s="1"/>
  <c r="D156" i="3"/>
  <c r="F156" i="3"/>
  <c r="E157" i="3" l="1"/>
  <c r="G157" i="3" s="1"/>
  <c r="D157" i="3"/>
  <c r="F157" i="3"/>
  <c r="C158" i="3"/>
  <c r="F158" i="3" l="1"/>
  <c r="E158" i="3"/>
  <c r="G158" i="3" s="1"/>
  <c r="C159" i="3"/>
  <c r="D158" i="3"/>
  <c r="E159" i="3" l="1"/>
  <c r="G159" i="3" s="1"/>
  <c r="D159" i="3"/>
  <c r="F159" i="3"/>
  <c r="C160" i="3"/>
  <c r="D160" i="3" l="1"/>
  <c r="C161" i="3"/>
  <c r="F160" i="3"/>
  <c r="E160" i="3"/>
  <c r="G160" i="3" s="1"/>
  <c r="E161" i="3" l="1"/>
  <c r="G161" i="3" s="1"/>
  <c r="F161" i="3"/>
  <c r="D161" i="3"/>
  <c r="C162" i="3"/>
  <c r="E162" i="3" l="1"/>
  <c r="G162" i="3" s="1"/>
  <c r="C163" i="3"/>
  <c r="D162" i="3"/>
  <c r="F162" i="3"/>
  <c r="C164" i="3" l="1"/>
  <c r="D163" i="3"/>
  <c r="E163" i="3"/>
  <c r="G163" i="3" s="1"/>
  <c r="F163" i="3"/>
  <c r="D164" i="3" l="1"/>
  <c r="E164" i="3"/>
  <c r="G164" i="3" s="1"/>
  <c r="F164" i="3"/>
  <c r="C165" i="3"/>
  <c r="C166" i="3" l="1"/>
  <c r="E165" i="3"/>
  <c r="G165" i="3" s="1"/>
  <c r="D165" i="3"/>
  <c r="F165" i="3"/>
  <c r="E166" i="3" l="1"/>
  <c r="G166" i="3" s="1"/>
  <c r="C167" i="3"/>
  <c r="D166" i="3"/>
  <c r="F166" i="3"/>
  <c r="D167" i="3" l="1"/>
  <c r="F167" i="3"/>
  <c r="E167" i="3"/>
  <c r="G167" i="3" s="1"/>
  <c r="C168" i="3"/>
  <c r="E168" i="3" l="1"/>
  <c r="G168" i="3" s="1"/>
  <c r="D168" i="3"/>
  <c r="F168" i="3"/>
  <c r="C169" i="3"/>
  <c r="D169" i="3" l="1"/>
  <c r="E169" i="3"/>
  <c r="G169" i="3" s="1"/>
  <c r="C170" i="3"/>
  <c r="F169" i="3"/>
  <c r="C171" i="3" l="1"/>
  <c r="E170" i="3"/>
  <c r="G170" i="3" s="1"/>
  <c r="D170" i="3"/>
  <c r="F170" i="3"/>
  <c r="F171" i="3" l="1"/>
  <c r="D171" i="3"/>
  <c r="C172" i="3"/>
  <c r="E171" i="3"/>
  <c r="G171" i="3" s="1"/>
  <c r="F172" i="3" l="1"/>
  <c r="E172" i="3"/>
  <c r="G172" i="3" s="1"/>
  <c r="C173" i="3"/>
  <c r="D172" i="3"/>
  <c r="C174" i="3" l="1"/>
  <c r="D173" i="3"/>
  <c r="E173" i="3"/>
  <c r="G173" i="3" s="1"/>
  <c r="F173" i="3"/>
  <c r="C175" i="3" l="1"/>
  <c r="E174" i="3"/>
  <c r="G174" i="3" s="1"/>
  <c r="D174" i="3"/>
  <c r="F174" i="3"/>
  <c r="C176" i="3" l="1"/>
  <c r="D175" i="3"/>
  <c r="F175" i="3"/>
  <c r="E175" i="3"/>
  <c r="G175" i="3" s="1"/>
  <c r="E176" i="3" l="1"/>
  <c r="G176" i="3" s="1"/>
  <c r="D176" i="3"/>
  <c r="C177" i="3"/>
  <c r="F176" i="3"/>
  <c r="F177" i="3" l="1"/>
  <c r="C178" i="3"/>
  <c r="E177" i="3"/>
  <c r="G177" i="3" s="1"/>
  <c r="D177" i="3"/>
  <c r="E178" i="3" l="1"/>
  <c r="G178" i="3" s="1"/>
  <c r="D178" i="3"/>
  <c r="C179" i="3"/>
  <c r="F178" i="3"/>
  <c r="E179" i="3" l="1"/>
  <c r="G179" i="3" s="1"/>
  <c r="C180" i="3"/>
  <c r="D179" i="3"/>
  <c r="F179" i="3"/>
  <c r="D180" i="3" l="1"/>
  <c r="C181" i="3"/>
  <c r="E180" i="3"/>
  <c r="G180" i="3" s="1"/>
  <c r="F180" i="3"/>
  <c r="D181" i="3" l="1"/>
  <c r="C182" i="3"/>
  <c r="E181" i="3"/>
  <c r="G181" i="3" s="1"/>
  <c r="F181" i="3"/>
  <c r="D182" i="3" l="1"/>
  <c r="E182" i="3"/>
  <c r="G182" i="3" s="1"/>
  <c r="F182" i="3"/>
  <c r="C183" i="3"/>
  <c r="E183" i="3" l="1"/>
  <c r="G183" i="3" s="1"/>
  <c r="F183" i="3"/>
  <c r="D183" i="3"/>
  <c r="C184" i="3"/>
  <c r="F184" i="3" l="1"/>
  <c r="C185" i="3"/>
  <c r="E184" i="3"/>
  <c r="G184" i="3" s="1"/>
  <c r="D184" i="3"/>
  <c r="F185" i="3" l="1"/>
  <c r="C186" i="3"/>
  <c r="D185" i="3"/>
  <c r="E185" i="3"/>
  <c r="G185" i="3" s="1"/>
  <c r="E186" i="3" l="1"/>
  <c r="G186" i="3" s="1"/>
  <c r="D186" i="3"/>
  <c r="C187" i="3"/>
  <c r="F186" i="3"/>
  <c r="E187" i="3" l="1"/>
  <c r="G187" i="3" s="1"/>
  <c r="D187" i="3"/>
  <c r="C188" i="3"/>
  <c r="F187" i="3"/>
  <c r="D188" i="3" l="1"/>
  <c r="E188" i="3"/>
  <c r="G188" i="3" s="1"/>
  <c r="C189" i="3"/>
  <c r="F188" i="3"/>
  <c r="F189" i="3" l="1"/>
  <c r="D189" i="3"/>
  <c r="E189" i="3"/>
  <c r="G189" i="3" s="1"/>
  <c r="C190" i="3"/>
  <c r="F190" i="3" l="1"/>
  <c r="E190" i="3"/>
  <c r="G190" i="3" s="1"/>
  <c r="D190" i="3"/>
  <c r="C191" i="3"/>
  <c r="E191" i="3" l="1"/>
  <c r="G191" i="3" s="1"/>
  <c r="D191" i="3"/>
  <c r="C192" i="3"/>
  <c r="F191" i="3"/>
  <c r="C193" i="3" l="1"/>
  <c r="D192" i="3"/>
  <c r="E192" i="3"/>
  <c r="G192" i="3" s="1"/>
  <c r="F192" i="3"/>
  <c r="C194" i="3" l="1"/>
  <c r="E193" i="3"/>
  <c r="G193" i="3" s="1"/>
  <c r="D193" i="3"/>
  <c r="F193" i="3"/>
  <c r="E194" i="3" l="1"/>
  <c r="G194" i="3" s="1"/>
  <c r="C195" i="3"/>
  <c r="D194" i="3"/>
  <c r="F194" i="3"/>
  <c r="D195" i="3" l="1"/>
  <c r="E195" i="3"/>
  <c r="G195" i="3" s="1"/>
  <c r="C196" i="3"/>
  <c r="F195" i="3"/>
  <c r="E196" i="3" l="1"/>
  <c r="G196" i="3" s="1"/>
  <c r="C197" i="3"/>
  <c r="D196" i="3"/>
  <c r="F196" i="3"/>
  <c r="E197" i="3" l="1"/>
  <c r="G197" i="3" s="1"/>
  <c r="C198" i="3"/>
  <c r="F197" i="3"/>
  <c r="D197" i="3"/>
  <c r="D198" i="3" l="1"/>
  <c r="E198" i="3"/>
  <c r="G198" i="3" s="1"/>
  <c r="C199" i="3"/>
  <c r="F198" i="3"/>
  <c r="D199" i="3" l="1"/>
  <c r="E199" i="3"/>
  <c r="G199" i="3" s="1"/>
  <c r="C200" i="3"/>
  <c r="F199" i="3"/>
  <c r="E200" i="3" l="1"/>
  <c r="G200" i="3" s="1"/>
  <c r="D200" i="3"/>
  <c r="F200" i="3"/>
  <c r="C201" i="3"/>
  <c r="C202" i="3" l="1"/>
  <c r="E201" i="3"/>
  <c r="G201" i="3" s="1"/>
  <c r="D201" i="3"/>
  <c r="F201" i="3"/>
  <c r="E202" i="3" l="1"/>
  <c r="G202" i="3" s="1"/>
  <c r="D202" i="3"/>
  <c r="C203" i="3"/>
  <c r="F202" i="3"/>
  <c r="C204" i="3" l="1"/>
  <c r="D203" i="3"/>
  <c r="E203" i="3"/>
  <c r="G203" i="3" s="1"/>
  <c r="F203" i="3"/>
  <c r="E204" i="3" l="1"/>
  <c r="G204" i="3" s="1"/>
  <c r="C205" i="3"/>
  <c r="D204" i="3"/>
  <c r="F204" i="3"/>
  <c r="C206" i="3" l="1"/>
  <c r="E205" i="3"/>
  <c r="G205" i="3" s="1"/>
  <c r="D205" i="3"/>
  <c r="F205" i="3"/>
  <c r="F206" i="3" l="1"/>
  <c r="C207" i="3"/>
  <c r="D206" i="3"/>
  <c r="E206" i="3"/>
  <c r="G206" i="3" s="1"/>
  <c r="D207" i="3" l="1"/>
  <c r="C208" i="3"/>
  <c r="E207" i="3"/>
  <c r="G207" i="3" s="1"/>
  <c r="F207" i="3"/>
  <c r="C209" i="3" l="1"/>
  <c r="E208" i="3"/>
  <c r="G208" i="3" s="1"/>
  <c r="D208" i="3"/>
  <c r="F208" i="3"/>
  <c r="C210" i="3" l="1"/>
  <c r="F209" i="3"/>
  <c r="D209" i="3"/>
  <c r="E209" i="3"/>
  <c r="G209" i="3" s="1"/>
  <c r="F210" i="3" l="1"/>
  <c r="D210" i="3"/>
  <c r="E210" i="3"/>
  <c r="G210" i="3" s="1"/>
  <c r="C211" i="3"/>
  <c r="D211" i="3" l="1"/>
  <c r="C212" i="3"/>
  <c r="E211" i="3"/>
  <c r="G211" i="3" s="1"/>
  <c r="F211" i="3"/>
  <c r="E212" i="3" l="1"/>
  <c r="G212" i="3" s="1"/>
  <c r="C213" i="3"/>
  <c r="F212" i="3"/>
  <c r="D212" i="3"/>
  <c r="E213" i="3" l="1"/>
  <c r="G213" i="3" s="1"/>
  <c r="C214" i="3"/>
  <c r="D213" i="3"/>
  <c r="F213" i="3"/>
  <c r="E214" i="3" l="1"/>
  <c r="G214" i="3" s="1"/>
  <c r="D214" i="3"/>
  <c r="C215" i="3"/>
  <c r="F214" i="3"/>
  <c r="E215" i="3" l="1"/>
  <c r="G215" i="3" s="1"/>
  <c r="D215" i="3"/>
  <c r="C216" i="3"/>
  <c r="F215" i="3"/>
  <c r="C217" i="3" l="1"/>
  <c r="E216" i="3"/>
  <c r="G216" i="3" s="1"/>
  <c r="D216" i="3"/>
  <c r="F216" i="3"/>
  <c r="D217" i="3" l="1"/>
  <c r="E217" i="3"/>
  <c r="G217" i="3" s="1"/>
  <c r="C218" i="3"/>
  <c r="F217" i="3"/>
  <c r="C219" i="3" l="1"/>
  <c r="E218" i="3"/>
  <c r="G218" i="3" s="1"/>
  <c r="D218" i="3"/>
  <c r="F218" i="3"/>
  <c r="E219" i="3" l="1"/>
  <c r="G219" i="3" s="1"/>
  <c r="D219" i="3"/>
  <c r="C220" i="3"/>
  <c r="F219" i="3"/>
  <c r="F220" i="3" l="1"/>
  <c r="D220" i="3"/>
  <c r="C221" i="3"/>
  <c r="E220" i="3"/>
  <c r="G220" i="3" s="1"/>
  <c r="F221" i="3" l="1"/>
  <c r="D221" i="3"/>
  <c r="C222" i="3"/>
  <c r="E221" i="3"/>
  <c r="G221" i="3" s="1"/>
  <c r="D222" i="3" l="1"/>
  <c r="F222" i="3"/>
  <c r="E222" i="3"/>
  <c r="G222" i="3" s="1"/>
  <c r="C223" i="3"/>
  <c r="E223" i="3" l="1"/>
  <c r="G223" i="3" s="1"/>
  <c r="F223" i="3"/>
  <c r="C224" i="3"/>
  <c r="D223" i="3"/>
  <c r="F224" i="3" l="1"/>
  <c r="E224" i="3"/>
  <c r="G224" i="3" s="1"/>
  <c r="D224" i="3"/>
  <c r="C225" i="3"/>
  <c r="E225" i="3" l="1"/>
  <c r="G225" i="3" s="1"/>
  <c r="C226" i="3"/>
  <c r="D225" i="3"/>
  <c r="F225" i="3"/>
  <c r="E226" i="3" l="1"/>
  <c r="G226" i="3" s="1"/>
  <c r="D226" i="3"/>
  <c r="C227" i="3"/>
  <c r="F226" i="3"/>
  <c r="C228" i="3" l="1"/>
  <c r="F227" i="3"/>
  <c r="E227" i="3"/>
  <c r="G227" i="3" s="1"/>
  <c r="D227" i="3"/>
  <c r="C229" i="3" l="1"/>
  <c r="F228" i="3"/>
  <c r="E228" i="3"/>
  <c r="G228" i="3" s="1"/>
  <c r="D228" i="3"/>
  <c r="C230" i="3" l="1"/>
  <c r="F229" i="3"/>
  <c r="E229" i="3"/>
  <c r="G229" i="3" s="1"/>
  <c r="D229" i="3"/>
  <c r="F230" i="3" l="1"/>
  <c r="E230" i="3"/>
  <c r="G230" i="3" s="1"/>
  <c r="D230" i="3"/>
  <c r="C231" i="3"/>
  <c r="D231" i="3" l="1"/>
  <c r="C232" i="3"/>
  <c r="F231" i="3"/>
  <c r="E231" i="3"/>
  <c r="G231" i="3" s="1"/>
  <c r="C233" i="3" l="1"/>
  <c r="F232" i="3"/>
  <c r="E232" i="3"/>
  <c r="G232" i="3" s="1"/>
  <c r="D232" i="3"/>
  <c r="F233" i="3" l="1"/>
  <c r="D233" i="3"/>
  <c r="C234" i="3"/>
  <c r="E233" i="3"/>
  <c r="G233" i="3" s="1"/>
  <c r="D234" i="3" l="1"/>
  <c r="E234" i="3"/>
  <c r="G234" i="3" s="1"/>
  <c r="C235" i="3"/>
  <c r="F234" i="3"/>
  <c r="C236" i="3" l="1"/>
  <c r="F235" i="3"/>
  <c r="D235" i="3"/>
  <c r="E235" i="3"/>
  <c r="G235" i="3" s="1"/>
  <c r="C237" i="3" l="1"/>
  <c r="F236" i="3"/>
  <c r="E236" i="3"/>
  <c r="G236" i="3" s="1"/>
  <c r="D236" i="3"/>
  <c r="D237" i="3" l="1"/>
  <c r="C238" i="3"/>
  <c r="F237" i="3"/>
  <c r="E237" i="3"/>
  <c r="G237" i="3" s="1"/>
  <c r="E238" i="3" l="1"/>
  <c r="G238" i="3" s="1"/>
  <c r="D238" i="3"/>
  <c r="C239" i="3"/>
  <c r="F238" i="3"/>
  <c r="C240" i="3" l="1"/>
  <c r="F239" i="3"/>
  <c r="E239" i="3"/>
  <c r="G239" i="3" s="1"/>
  <c r="D239" i="3"/>
  <c r="D240" i="3" l="1"/>
  <c r="C241" i="3"/>
  <c r="F240" i="3"/>
  <c r="E240" i="3"/>
  <c r="G240" i="3" s="1"/>
  <c r="F241" i="3" l="1"/>
  <c r="C242" i="3"/>
  <c r="E241" i="3"/>
  <c r="G241" i="3" s="1"/>
  <c r="D241" i="3"/>
  <c r="E242" i="3" l="1"/>
  <c r="G242" i="3" s="1"/>
  <c r="C243" i="3"/>
  <c r="F242" i="3"/>
  <c r="D242" i="3"/>
  <c r="C244" i="3" l="1"/>
  <c r="F243" i="3"/>
  <c r="E243" i="3"/>
  <c r="G243" i="3" s="1"/>
  <c r="D243" i="3"/>
  <c r="F244" i="3" l="1"/>
  <c r="C245" i="3"/>
  <c r="E244" i="3"/>
  <c r="G244" i="3" s="1"/>
  <c r="D244" i="3"/>
  <c r="F245" i="3" l="1"/>
  <c r="D245" i="3"/>
  <c r="C246" i="3"/>
  <c r="E245" i="3"/>
  <c r="G245" i="3" s="1"/>
  <c r="D246" i="3" l="1"/>
  <c r="F246" i="3"/>
  <c r="C247" i="3"/>
  <c r="E246" i="3"/>
  <c r="G246" i="3" s="1"/>
  <c r="E247" i="3" l="1"/>
  <c r="G247" i="3" s="1"/>
  <c r="C248" i="3"/>
  <c r="D247" i="3"/>
  <c r="F247" i="3"/>
  <c r="E248" i="3" l="1"/>
  <c r="G248" i="3" s="1"/>
  <c r="D248" i="3"/>
  <c r="F248" i="3"/>
  <c r="C249" i="3"/>
  <c r="F249" i="3" l="1"/>
  <c r="E249" i="3"/>
  <c r="G249" i="3" s="1"/>
  <c r="D249" i="3"/>
  <c r="C250" i="3"/>
  <c r="C251" i="3" l="1"/>
  <c r="F250" i="3"/>
  <c r="D250" i="3"/>
  <c r="E250" i="3"/>
  <c r="G250" i="3" s="1"/>
  <c r="C252" i="3" l="1"/>
  <c r="F251" i="3"/>
  <c r="E251" i="3"/>
  <c r="G251" i="3" s="1"/>
  <c r="D251" i="3"/>
  <c r="F252" i="3" l="1"/>
  <c r="D252" i="3"/>
  <c r="E252" i="3"/>
  <c r="G252" i="3" s="1"/>
  <c r="C253" i="3"/>
  <c r="D253" i="3" l="1"/>
  <c r="F253" i="3"/>
  <c r="C254" i="3"/>
  <c r="E253" i="3"/>
  <c r="G253" i="3" s="1"/>
  <c r="C255" i="3" l="1"/>
  <c r="F254" i="3"/>
  <c r="D254" i="3"/>
  <c r="E254" i="3"/>
  <c r="G254" i="3" s="1"/>
  <c r="C256" i="3" l="1"/>
  <c r="D255" i="3"/>
  <c r="E255" i="3"/>
  <c r="G255" i="3" s="1"/>
  <c r="F255" i="3"/>
  <c r="C257" i="3" l="1"/>
  <c r="F256" i="3"/>
  <c r="E256" i="3"/>
  <c r="G256" i="3" s="1"/>
  <c r="D256" i="3"/>
  <c r="F257" i="3" l="1"/>
  <c r="E257" i="3"/>
  <c r="G257" i="3" s="1"/>
  <c r="C258" i="3"/>
  <c r="D257" i="3"/>
  <c r="E258" i="3" l="1"/>
  <c r="G258" i="3" s="1"/>
  <c r="D258" i="3"/>
  <c r="C259" i="3"/>
  <c r="F258" i="3"/>
  <c r="E259" i="3" l="1"/>
  <c r="G259" i="3" s="1"/>
  <c r="D259" i="3"/>
  <c r="C260" i="3"/>
  <c r="F259" i="3"/>
  <c r="D260" i="3" l="1"/>
  <c r="F260" i="3"/>
  <c r="C261" i="3"/>
  <c r="E260" i="3"/>
  <c r="G260" i="3" s="1"/>
  <c r="F261" i="3" l="1"/>
  <c r="C262" i="3"/>
  <c r="D261" i="3"/>
  <c r="E261" i="3"/>
  <c r="G261" i="3" s="1"/>
  <c r="C263" i="3" l="1"/>
  <c r="F262" i="3"/>
  <c r="E262" i="3"/>
  <c r="G262" i="3" s="1"/>
  <c r="D262" i="3"/>
  <c r="E263" i="3" l="1"/>
  <c r="G263" i="3" s="1"/>
  <c r="F263" i="3"/>
  <c r="D263" i="3"/>
  <c r="C264" i="3"/>
  <c r="D264" i="3" l="1"/>
  <c r="C265" i="3"/>
  <c r="F264" i="3"/>
  <c r="E264" i="3"/>
  <c r="G264" i="3" s="1"/>
  <c r="C266" i="3" l="1"/>
  <c r="F265" i="3"/>
  <c r="D265" i="3"/>
  <c r="E265" i="3"/>
  <c r="G265" i="3" s="1"/>
  <c r="D266" i="3" l="1"/>
  <c r="C267" i="3"/>
  <c r="F266" i="3"/>
  <c r="E266" i="3"/>
  <c r="G266" i="3" s="1"/>
  <c r="C268" i="3" l="1"/>
  <c r="F267" i="3"/>
  <c r="E267" i="3"/>
  <c r="G267" i="3" s="1"/>
  <c r="D267" i="3"/>
  <c r="C269" i="3" l="1"/>
  <c r="F268" i="3"/>
  <c r="D268" i="3"/>
  <c r="E268" i="3"/>
  <c r="G268" i="3" s="1"/>
  <c r="D269" i="3" l="1"/>
  <c r="C270" i="3"/>
  <c r="F269" i="3"/>
  <c r="E269" i="3"/>
  <c r="G269" i="3" s="1"/>
  <c r="D270" i="3" l="1"/>
  <c r="F270" i="3"/>
  <c r="C271" i="3"/>
  <c r="E270" i="3"/>
  <c r="G270" i="3" s="1"/>
  <c r="E271" i="3" l="1"/>
  <c r="G271" i="3" s="1"/>
  <c r="C272" i="3"/>
  <c r="F271" i="3"/>
  <c r="D271" i="3"/>
  <c r="C273" i="3" l="1"/>
  <c r="F272" i="3"/>
  <c r="E272" i="3"/>
  <c r="G272" i="3" s="1"/>
  <c r="D272" i="3"/>
  <c r="C274" i="3" l="1"/>
  <c r="F273" i="3"/>
  <c r="E273" i="3"/>
  <c r="G273" i="3" s="1"/>
  <c r="D273" i="3"/>
  <c r="D274" i="3" l="1"/>
  <c r="F274" i="3"/>
  <c r="E274" i="3"/>
  <c r="G274" i="3" s="1"/>
  <c r="C275" i="3"/>
  <c r="C276" i="3" l="1"/>
  <c r="F275" i="3"/>
  <c r="E275" i="3"/>
  <c r="G275" i="3" s="1"/>
  <c r="D275" i="3"/>
  <c r="C277" i="3" l="1"/>
  <c r="F276" i="3"/>
  <c r="E276" i="3"/>
  <c r="G276" i="3" s="1"/>
  <c r="D276" i="3"/>
  <c r="D277" i="3" l="1"/>
  <c r="C278" i="3"/>
  <c r="F277" i="3"/>
  <c r="E277" i="3"/>
  <c r="G277" i="3" s="1"/>
  <c r="E278" i="3" l="1"/>
  <c r="G278" i="3" s="1"/>
  <c r="C279" i="3"/>
  <c r="F278" i="3"/>
  <c r="D278" i="3"/>
  <c r="F279" i="3" l="1"/>
  <c r="E279" i="3"/>
  <c r="G279" i="3" s="1"/>
  <c r="D279" i="3"/>
  <c r="C280" i="3"/>
  <c r="C281" i="3" l="1"/>
  <c r="F280" i="3"/>
  <c r="E280" i="3"/>
  <c r="G280" i="3" s="1"/>
  <c r="D280" i="3"/>
  <c r="F281" i="3" l="1"/>
  <c r="D281" i="3"/>
  <c r="C282" i="3"/>
  <c r="E281" i="3"/>
  <c r="G281" i="3" s="1"/>
  <c r="F282" i="3" l="1"/>
  <c r="E282" i="3"/>
  <c r="G282" i="3" s="1"/>
  <c r="D282" i="3"/>
  <c r="C283" i="3"/>
  <c r="E283" i="3" l="1"/>
  <c r="G283" i="3" s="1"/>
  <c r="C284" i="3"/>
  <c r="F283" i="3"/>
  <c r="D283" i="3"/>
  <c r="C285" i="3" l="1"/>
  <c r="F284" i="3"/>
  <c r="E284" i="3"/>
  <c r="G284" i="3" s="1"/>
  <c r="D284" i="3"/>
  <c r="F285" i="3" l="1"/>
  <c r="C286" i="3"/>
  <c r="E285" i="3"/>
  <c r="G285" i="3" s="1"/>
  <c r="D285" i="3"/>
  <c r="E286" i="3" l="1"/>
  <c r="G286" i="3" s="1"/>
  <c r="C287" i="3"/>
  <c r="F286" i="3"/>
  <c r="D286" i="3"/>
  <c r="D287" i="3" l="1"/>
  <c r="C288" i="3"/>
  <c r="F287" i="3"/>
  <c r="E287" i="3"/>
  <c r="G287" i="3" s="1"/>
  <c r="D288" i="3" l="1"/>
  <c r="C289" i="3"/>
  <c r="F288" i="3"/>
  <c r="E288" i="3"/>
  <c r="G288" i="3" s="1"/>
  <c r="C290" i="3" l="1"/>
  <c r="F289" i="3"/>
  <c r="E289" i="3"/>
  <c r="G289" i="3" s="1"/>
  <c r="D289" i="3"/>
  <c r="E290" i="3" l="1"/>
  <c r="G290" i="3" s="1"/>
  <c r="C291" i="3"/>
  <c r="F290" i="3"/>
  <c r="D290" i="3"/>
  <c r="F291" i="3" l="1"/>
  <c r="E291" i="3"/>
  <c r="G291" i="3" s="1"/>
  <c r="C292" i="3"/>
  <c r="D291" i="3"/>
  <c r="F292" i="3" l="1"/>
  <c r="E292" i="3"/>
  <c r="G292" i="3" s="1"/>
  <c r="D292" i="3"/>
  <c r="C293" i="3"/>
  <c r="C294" i="3" l="1"/>
  <c r="E293" i="3"/>
  <c r="G293" i="3" s="1"/>
  <c r="F293" i="3"/>
  <c r="D293" i="3"/>
  <c r="F294" i="3" l="1"/>
  <c r="C295" i="3"/>
  <c r="E294" i="3"/>
  <c r="G294" i="3" s="1"/>
  <c r="D294" i="3"/>
  <c r="D295" i="3" l="1"/>
  <c r="E295" i="3"/>
  <c r="G295" i="3" s="1"/>
  <c r="C296" i="3"/>
  <c r="F295" i="3"/>
  <c r="C297" i="3" l="1"/>
  <c r="E296" i="3"/>
  <c r="G296" i="3" s="1"/>
  <c r="D296" i="3"/>
  <c r="F296" i="3"/>
  <c r="E297" i="3" l="1"/>
  <c r="G297" i="3" s="1"/>
  <c r="D297" i="3"/>
  <c r="F297" i="3"/>
  <c r="C298" i="3"/>
  <c r="F298" i="3" l="1"/>
  <c r="C299" i="3"/>
  <c r="E298" i="3"/>
  <c r="G298" i="3" s="1"/>
  <c r="D298" i="3"/>
  <c r="F299" i="3" l="1"/>
  <c r="E299" i="3"/>
  <c r="G299" i="3" s="1"/>
  <c r="D299" i="3"/>
  <c r="C300" i="3"/>
  <c r="F300" i="3" l="1"/>
  <c r="C301" i="3"/>
  <c r="D300" i="3"/>
  <c r="E300" i="3"/>
  <c r="G300" i="3" s="1"/>
  <c r="F301" i="3" l="1"/>
  <c r="C302" i="3"/>
  <c r="D301" i="3"/>
  <c r="E301" i="3"/>
  <c r="G301" i="3" s="1"/>
  <c r="C303" i="3" l="1"/>
  <c r="E302" i="3"/>
  <c r="G302" i="3" s="1"/>
  <c r="F302" i="3"/>
  <c r="D302" i="3"/>
  <c r="C304" i="3" l="1"/>
  <c r="E303" i="3"/>
  <c r="G303" i="3" s="1"/>
  <c r="F303" i="3"/>
  <c r="D303" i="3"/>
  <c r="E304" i="3" l="1"/>
  <c r="G304" i="3" s="1"/>
  <c r="C305" i="3"/>
  <c r="D304" i="3"/>
  <c r="F304" i="3"/>
  <c r="E305" i="3" l="1"/>
  <c r="G305" i="3" s="1"/>
  <c r="F305" i="3"/>
  <c r="D305" i="3"/>
  <c r="C306" i="3"/>
  <c r="E306" i="3" l="1"/>
  <c r="G306" i="3" s="1"/>
  <c r="F306" i="3"/>
  <c r="C307" i="3"/>
  <c r="D306" i="3"/>
  <c r="F307" i="3" l="1"/>
  <c r="E307" i="3"/>
  <c r="G307" i="3" s="1"/>
  <c r="D307" i="3"/>
  <c r="C308" i="3"/>
  <c r="F308" i="3" l="1"/>
  <c r="D308" i="3"/>
  <c r="C309" i="3"/>
  <c r="E308" i="3"/>
  <c r="G308" i="3" s="1"/>
  <c r="C310" i="3" l="1"/>
  <c r="F309" i="3"/>
  <c r="E309" i="3"/>
  <c r="G309" i="3" s="1"/>
  <c r="D309" i="3"/>
  <c r="E310" i="3" l="1"/>
  <c r="G310" i="3" s="1"/>
  <c r="D310" i="3"/>
  <c r="C311" i="3"/>
  <c r="F310" i="3"/>
  <c r="E311" i="3" l="1"/>
  <c r="G311" i="3" s="1"/>
  <c r="D311" i="3"/>
  <c r="C312" i="3"/>
  <c r="F311" i="3"/>
  <c r="C313" i="3" l="1"/>
  <c r="E312" i="3"/>
  <c r="G312" i="3" s="1"/>
  <c r="D312" i="3"/>
  <c r="F312" i="3"/>
  <c r="E313" i="3" l="1"/>
  <c r="G313" i="3" s="1"/>
  <c r="D313" i="3"/>
  <c r="C314" i="3"/>
  <c r="F313" i="3"/>
  <c r="D314" i="3" l="1"/>
  <c r="F314" i="3"/>
  <c r="C315" i="3"/>
  <c r="E314" i="3"/>
  <c r="G314" i="3" s="1"/>
  <c r="D315" i="3" l="1"/>
  <c r="C316" i="3"/>
  <c r="E315" i="3"/>
  <c r="G315" i="3" s="1"/>
  <c r="F315" i="3"/>
  <c r="E316" i="3" l="1"/>
  <c r="G316" i="3" s="1"/>
  <c r="C317" i="3"/>
  <c r="F316" i="3"/>
  <c r="D316" i="3"/>
  <c r="D317" i="3" l="1"/>
  <c r="C318" i="3"/>
  <c r="F317" i="3"/>
  <c r="E317" i="3"/>
  <c r="G317" i="3" s="1"/>
  <c r="F318" i="3" l="1"/>
  <c r="E318" i="3"/>
  <c r="G318" i="3" s="1"/>
  <c r="D318" i="3"/>
  <c r="C319" i="3"/>
  <c r="F319" i="3" l="1"/>
  <c r="D319" i="3"/>
  <c r="E319" i="3"/>
  <c r="G319" i="3" s="1"/>
  <c r="C320" i="3"/>
  <c r="C321" i="3" l="1"/>
  <c r="F320" i="3"/>
  <c r="E320" i="3"/>
  <c r="G320" i="3" s="1"/>
  <c r="D320" i="3"/>
  <c r="D321" i="3" l="1"/>
  <c r="E321" i="3"/>
  <c r="G321" i="3" s="1"/>
  <c r="F321" i="3"/>
  <c r="C322" i="3"/>
  <c r="D322" i="3" l="1"/>
  <c r="E322" i="3"/>
  <c r="G322" i="3" s="1"/>
  <c r="C323" i="3"/>
  <c r="F322" i="3"/>
  <c r="C324" i="3" l="1"/>
  <c r="F323" i="3"/>
  <c r="D323" i="3"/>
  <c r="E323" i="3"/>
  <c r="G323" i="3" s="1"/>
  <c r="E324" i="3" l="1"/>
  <c r="G324" i="3" s="1"/>
  <c r="C325" i="3"/>
  <c r="D324" i="3"/>
  <c r="F324" i="3"/>
  <c r="E325" i="3" l="1"/>
  <c r="G325" i="3" s="1"/>
  <c r="D325" i="3"/>
  <c r="F325" i="3"/>
  <c r="C326" i="3"/>
  <c r="D326" i="3" l="1"/>
  <c r="E326" i="3"/>
  <c r="G326" i="3" s="1"/>
  <c r="C327" i="3"/>
  <c r="F326" i="3"/>
  <c r="C328" i="3" l="1"/>
  <c r="F327" i="3"/>
  <c r="E327" i="3"/>
  <c r="G327" i="3" s="1"/>
  <c r="D327" i="3"/>
  <c r="E328" i="3" l="1"/>
  <c r="G328" i="3" s="1"/>
  <c r="D328" i="3"/>
  <c r="C329" i="3"/>
  <c r="F328" i="3"/>
  <c r="F329" i="3" l="1"/>
  <c r="D329" i="3"/>
  <c r="E329" i="3"/>
  <c r="G329" i="3" s="1"/>
  <c r="C330" i="3"/>
  <c r="D330" i="3" l="1"/>
  <c r="F330" i="3"/>
  <c r="C331" i="3"/>
  <c r="E330" i="3"/>
  <c r="G330" i="3" s="1"/>
  <c r="C332" i="3" l="1"/>
  <c r="E331" i="3"/>
  <c r="G331" i="3" s="1"/>
  <c r="D331" i="3"/>
  <c r="F331" i="3"/>
  <c r="E332" i="3" l="1"/>
  <c r="G332" i="3" s="1"/>
  <c r="F332" i="3"/>
  <c r="C333" i="3"/>
  <c r="D332" i="3"/>
  <c r="F333" i="3" l="1"/>
  <c r="C334" i="3"/>
  <c r="D333" i="3"/>
  <c r="E333" i="3"/>
  <c r="G333" i="3" s="1"/>
  <c r="C335" i="3" l="1"/>
  <c r="E334" i="3"/>
  <c r="G334" i="3" s="1"/>
  <c r="D334" i="3"/>
  <c r="F334" i="3"/>
  <c r="F335" i="3" l="1"/>
  <c r="C336" i="3"/>
  <c r="D335" i="3"/>
  <c r="E335" i="3"/>
  <c r="G335" i="3" s="1"/>
  <c r="D336" i="3" l="1"/>
  <c r="E336" i="3"/>
  <c r="G336" i="3" s="1"/>
  <c r="C337" i="3"/>
  <c r="F336" i="3"/>
  <c r="D337" i="3" l="1"/>
  <c r="E337" i="3"/>
  <c r="G337" i="3" s="1"/>
  <c r="F337" i="3"/>
  <c r="C338" i="3"/>
  <c r="C339" i="3" l="1"/>
  <c r="F338" i="3"/>
  <c r="D338" i="3"/>
  <c r="E338" i="3"/>
  <c r="G338" i="3" s="1"/>
  <c r="C340" i="3" l="1"/>
  <c r="E339" i="3"/>
  <c r="G339" i="3" s="1"/>
  <c r="F339" i="3"/>
  <c r="D339" i="3"/>
  <c r="C341" i="3" l="1"/>
  <c r="F340" i="3"/>
  <c r="D340" i="3"/>
  <c r="E340" i="3"/>
  <c r="G340" i="3" s="1"/>
  <c r="E341" i="3" l="1"/>
  <c r="G341" i="3" s="1"/>
  <c r="D341" i="3"/>
  <c r="C342" i="3"/>
  <c r="F341" i="3"/>
  <c r="C343" i="3" l="1"/>
  <c r="E342" i="3"/>
  <c r="G342" i="3" s="1"/>
  <c r="D342" i="3"/>
  <c r="F342" i="3"/>
  <c r="C344" i="3" l="1"/>
  <c r="D343" i="3"/>
  <c r="E343" i="3"/>
  <c r="G343" i="3" s="1"/>
  <c r="F343" i="3"/>
  <c r="F344" i="3" l="1"/>
  <c r="E344" i="3"/>
  <c r="G344" i="3" s="1"/>
  <c r="C345" i="3"/>
  <c r="D344" i="3"/>
  <c r="F345" i="3" l="1"/>
  <c r="E345" i="3"/>
  <c r="G345" i="3" s="1"/>
  <c r="C346" i="3"/>
  <c r="D345" i="3"/>
  <c r="F346" i="3" l="1"/>
  <c r="D346" i="3"/>
  <c r="C347" i="3"/>
  <c r="E346" i="3"/>
  <c r="G346" i="3" s="1"/>
  <c r="F347" i="3" l="1"/>
  <c r="D347" i="3"/>
  <c r="C348" i="3"/>
  <c r="E347" i="3"/>
  <c r="G347" i="3" s="1"/>
  <c r="C349" i="3" l="1"/>
  <c r="D348" i="3"/>
  <c r="F348" i="3"/>
  <c r="E348" i="3"/>
  <c r="G348" i="3" s="1"/>
  <c r="D349" i="3" l="1"/>
  <c r="F349" i="3"/>
  <c r="C350" i="3"/>
  <c r="E349" i="3"/>
  <c r="G349" i="3" s="1"/>
  <c r="C351" i="3" l="1"/>
  <c r="F350" i="3"/>
  <c r="E350" i="3"/>
  <c r="G350" i="3" s="1"/>
  <c r="D350" i="3"/>
  <c r="E351" i="3" l="1"/>
  <c r="G351" i="3" s="1"/>
  <c r="F351" i="3"/>
  <c r="C352" i="3"/>
  <c r="D351" i="3"/>
  <c r="E352" i="3" l="1"/>
  <c r="G352" i="3" s="1"/>
  <c r="F352" i="3"/>
  <c r="C353" i="3"/>
  <c r="D352" i="3"/>
  <c r="C354" i="3" l="1"/>
  <c r="D353" i="3"/>
  <c r="E353" i="3"/>
  <c r="G353" i="3" s="1"/>
  <c r="F353" i="3"/>
  <c r="D354" i="3" l="1"/>
  <c r="C355" i="3"/>
  <c r="E354" i="3"/>
  <c r="G354" i="3" s="1"/>
  <c r="F354" i="3"/>
  <c r="E355" i="3" l="1"/>
  <c r="G355" i="3" s="1"/>
  <c r="D355" i="3"/>
  <c r="F355" i="3"/>
  <c r="C356" i="3"/>
  <c r="D356" i="3" l="1"/>
  <c r="F356" i="3"/>
  <c r="E356" i="3"/>
  <c r="G356" i="3" s="1"/>
  <c r="C357" i="3"/>
  <c r="D357" i="3" l="1"/>
  <c r="E357" i="3"/>
  <c r="G357" i="3" s="1"/>
  <c r="C358" i="3"/>
  <c r="F357" i="3"/>
  <c r="E358" i="3" l="1"/>
  <c r="G358" i="3" s="1"/>
  <c r="C359" i="3"/>
  <c r="D358" i="3"/>
  <c r="F358" i="3"/>
  <c r="F359" i="3" l="1"/>
  <c r="E359" i="3"/>
  <c r="G359" i="3" s="1"/>
  <c r="C360" i="3"/>
  <c r="D359" i="3"/>
  <c r="E360" i="3" l="1"/>
  <c r="G360" i="3" s="1"/>
  <c r="F360" i="3"/>
  <c r="D360" i="3"/>
  <c r="C361" i="3"/>
  <c r="E361" i="3" l="1"/>
  <c r="G361" i="3" s="1"/>
  <c r="D361" i="3"/>
  <c r="F361" i="3"/>
  <c r="C362" i="3"/>
  <c r="D362" i="3" l="1"/>
  <c r="F362" i="3"/>
  <c r="C363" i="3"/>
  <c r="E362" i="3"/>
  <c r="G362" i="3" s="1"/>
  <c r="C364" i="3" l="1"/>
  <c r="E363" i="3"/>
  <c r="G363" i="3" s="1"/>
  <c r="D363" i="3"/>
  <c r="F363" i="3"/>
  <c r="E364" i="3" l="1"/>
  <c r="G364" i="3" s="1"/>
  <c r="C365" i="3"/>
  <c r="F364" i="3"/>
  <c r="D364" i="3"/>
  <c r="D365" i="3" l="1"/>
  <c r="F365" i="3"/>
  <c r="C366" i="3"/>
  <c r="E365" i="3"/>
  <c r="G365" i="3" s="1"/>
  <c r="F366" i="3" l="1"/>
  <c r="E366" i="3"/>
  <c r="G366" i="3" s="1"/>
  <c r="D366" i="3"/>
  <c r="C367" i="3"/>
  <c r="C368" i="3" l="1"/>
  <c r="E367" i="3"/>
  <c r="G367" i="3" s="1"/>
  <c r="F367" i="3"/>
  <c r="D367" i="3"/>
  <c r="F368" i="3" l="1"/>
  <c r="D368" i="3"/>
  <c r="E368" i="3"/>
  <c r="G368" i="3" s="1"/>
  <c r="C369" i="3"/>
  <c r="E369" i="3" l="1"/>
  <c r="G369" i="3" s="1"/>
  <c r="D369" i="3"/>
  <c r="C370" i="3"/>
  <c r="F369" i="3"/>
  <c r="C371" i="3" l="1"/>
  <c r="F370" i="3"/>
  <c r="D370" i="3"/>
  <c r="E370" i="3"/>
  <c r="G370" i="3" s="1"/>
  <c r="C372" i="3" l="1"/>
  <c r="D371" i="3"/>
  <c r="E371" i="3"/>
  <c r="G371" i="3" s="1"/>
  <c r="F371" i="3"/>
  <c r="D372" i="3" l="1"/>
  <c r="E372" i="3"/>
  <c r="G372" i="3" s="1"/>
  <c r="C373" i="3"/>
  <c r="F372" i="3"/>
  <c r="D373" i="3" l="1"/>
  <c r="E373" i="3"/>
  <c r="G373" i="3" s="1"/>
  <c r="F37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Sawani Pannila</author>
    <author>Marc Taintey</author>
  </authors>
  <commentList>
    <comment ref="D23" authorId="0" shapeId="0" xr:uid="{A12248E7-3CB5-4F5B-9918-DCF740B02DAB}">
      <text>
        <r>
          <rPr>
            <sz val="9"/>
            <color indexed="81"/>
            <rFont val="Tahoma"/>
            <family val="2"/>
          </rPr>
          <t xml:space="preserve">Where staff members works Part Time; round to the nearest half person (0.5) </t>
        </r>
      </text>
    </comment>
    <comment ref="D24" authorId="0" shapeId="0" xr:uid="{10639B0E-8F9A-4811-BF49-2BF177E9CBBE}">
      <text>
        <r>
          <rPr>
            <sz val="9"/>
            <color indexed="81"/>
            <rFont val="Tahoma"/>
            <family val="2"/>
          </rPr>
          <t>Where staff members works Part Time; round to the nearest half person (0.5)</t>
        </r>
      </text>
    </comment>
    <comment ref="C25" authorId="0" shapeId="0" xr:uid="{2FA79054-3FA2-418D-BC52-5B7F208B7BF0}">
      <text>
        <r>
          <rPr>
            <sz val="9"/>
            <color indexed="81"/>
            <rFont val="Tahoma"/>
            <family val="2"/>
          </rPr>
          <t xml:space="preserve">Where a staff members works across both divisions, split the head count according to time spent in each division (i.e. if 50% of time spent in each then head count of 0.5 each) 
</t>
        </r>
      </text>
    </comment>
    <comment ref="D25" authorId="0" shapeId="0" xr:uid="{BBDD3B31-8DA1-4BC3-9121-C5C499044B14}">
      <text>
        <r>
          <rPr>
            <sz val="9"/>
            <color indexed="81"/>
            <rFont val="Tahoma"/>
            <family val="2"/>
          </rPr>
          <t xml:space="preserve">Where a staff members works across both divisions, split the head count according to time spent in each division (i.e. if 50% of time spent in each then head count of 0.5 each) </t>
        </r>
      </text>
    </comment>
    <comment ref="C26" authorId="0" shapeId="0" xr:uid="{BCFB0B5B-57CD-4FB1-95B8-0AD23F047319}">
      <text>
        <r>
          <rPr>
            <sz val="9"/>
            <color indexed="81"/>
            <rFont val="Tahoma"/>
            <family val="2"/>
          </rPr>
          <t xml:space="preserve">Where a Manager/Owner works across both divisions, split the head count according to time spent in each division (i.e. if 50% of time spent in each then head count of 0.5 each) </t>
        </r>
      </text>
    </comment>
    <comment ref="D26" authorId="0" shapeId="0" xr:uid="{82ABB544-D0E4-4E30-A1F4-8051F991B314}">
      <text>
        <r>
          <rPr>
            <sz val="9"/>
            <color indexed="81"/>
            <rFont val="Tahoma"/>
            <family val="2"/>
          </rPr>
          <t xml:space="preserve">Where a Manager/Owner works across both divisions, split the head count according to time spent in each division (i.e. if 50% of time spent in each then head count of 0.5 each) </t>
        </r>
      </text>
    </comment>
    <comment ref="C27" authorId="0" shapeId="0" xr:uid="{0B04C704-E12D-466C-962E-A3836AB05560}">
      <text>
        <r>
          <rPr>
            <sz val="9"/>
            <color indexed="81"/>
            <rFont val="Tahoma"/>
            <family val="2"/>
          </rPr>
          <t>Where an Owner works across both divisions, split the head count according to time spent in each division (i.e. if 50% of time spent in each then head count of 0.5 each)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DAC136BB-D2E0-46E6-8E59-057554720DEC}">
      <text>
        <r>
          <rPr>
            <sz val="9"/>
            <color indexed="81"/>
            <rFont val="Tahoma"/>
            <family val="2"/>
          </rPr>
          <t>Where an Owner works across both divisions, split the head count according to time spent in each division (i.e. if 50% of time spent in each then head count of 0.5 each)</t>
        </r>
      </text>
    </comment>
    <comment ref="C73" authorId="1" shapeId="0" xr:uid="{E5AF676F-200E-4E98-B951-16BB9A11E51E}">
      <text>
        <r>
          <rPr>
            <b/>
            <sz val="8"/>
            <color indexed="81"/>
            <rFont val="Tahoma"/>
            <family val="2"/>
          </rPr>
          <t>ENTER AS A NEGATIVE</t>
        </r>
      </text>
    </comment>
    <comment ref="D73" authorId="1" shapeId="0" xr:uid="{F8DAA13F-E5AC-4CC0-9C3B-51E1E16ECC0F}">
      <text>
        <r>
          <rPr>
            <b/>
            <sz val="8"/>
            <color indexed="81"/>
            <rFont val="Tahoma"/>
            <family val="2"/>
          </rPr>
          <t>ENTER AS A NEGATIVE</t>
        </r>
      </text>
    </comment>
    <comment ref="C101" authorId="0" shapeId="0" xr:uid="{508A6953-8649-4300-A329-95CC0BA0E294}">
      <text>
        <r>
          <rPr>
            <sz val="9"/>
            <color indexed="81"/>
            <rFont val="Tahoma"/>
            <family val="2"/>
          </rPr>
          <t xml:space="preserve">Where Owners work across both divisions, split the Salaries according to time spent in each division (i.e. if 80% of time is spent in Sales and 20% in PM then split 80%/20%) </t>
        </r>
      </text>
    </comment>
    <comment ref="D101" authorId="0" shapeId="0" xr:uid="{2663C634-AA16-4BD6-A60D-15B9B54F5C8B}">
      <text>
        <r>
          <rPr>
            <sz val="9"/>
            <color indexed="81"/>
            <rFont val="Tahoma"/>
            <family val="2"/>
          </rPr>
          <t xml:space="preserve">Where Owners work across both divisions, split the Salaries according to time spent in each division (i.e. if 80% of time is spent in Sales and 20% in PM then split 80%/20%) </t>
        </r>
      </text>
    </comment>
    <comment ref="C102" authorId="0" shapeId="0" xr:uid="{79AF0788-AA34-4C6F-AA89-BCF6A835689D}">
      <text>
        <r>
          <rPr>
            <sz val="9"/>
            <color indexed="81"/>
            <rFont val="Tahoma"/>
            <family val="2"/>
          </rPr>
          <t xml:space="preserve">Where Managers work across both divisions, split the Salaries according to time spent in each division (i.e. if 80% of time is spent in Sales and 20% in PM then split 80%/20%) </t>
        </r>
      </text>
    </comment>
    <comment ref="D102" authorId="0" shapeId="0" xr:uid="{A8A775D8-201F-41A1-89F2-0185696437BF}">
      <text>
        <r>
          <rPr>
            <sz val="9"/>
            <color indexed="81"/>
            <rFont val="Tahoma"/>
            <family val="2"/>
          </rPr>
          <t xml:space="preserve">Where Managers work across both divisions, split the Salaries according to time spent in each division (i.e. if 80% of time is spent in Sales and 20% in PM then split 80%/20%) </t>
        </r>
      </text>
    </comment>
    <comment ref="C103" authorId="0" shapeId="0" xr:uid="{2C6F6526-F843-48FE-9733-BFB6521328E3}">
      <text>
        <r>
          <rPr>
            <sz val="9"/>
            <color indexed="81"/>
            <rFont val="Tahoma"/>
            <family val="2"/>
          </rPr>
          <t>Where Administration/Clerical Staff work across both divisions, split the Salaries according to time spent in each division (i.e. if 80% of time is spent in Sales and 20% in PM then split 80%/20%)</t>
        </r>
      </text>
    </comment>
    <comment ref="D103" authorId="0" shapeId="0" xr:uid="{CB81A4C4-1FB0-4385-B238-727E1A8691F1}">
      <text>
        <r>
          <rPr>
            <sz val="9"/>
            <color indexed="81"/>
            <rFont val="Tahoma"/>
            <family val="2"/>
          </rPr>
          <t>Where Administration/Clerical Staff work across both divisions, split the Salaries according to time spent in each division (i.e. if 80% of time is spent in Sales and 20% in PM then split 80%/20%)</t>
        </r>
      </text>
    </comment>
    <comment ref="C107" authorId="0" shapeId="0" xr:uid="{331CA406-804D-4F87-8C4B-40BD906137F2}">
      <text>
        <r>
          <rPr>
            <sz val="9"/>
            <color indexed="81"/>
            <rFont val="Tahoma"/>
            <family val="2"/>
          </rPr>
          <t>If the Sales division income is 80% and the PM division income is 20%, allocate 20% of Premises/Occupancy costs to PM.</t>
        </r>
      </text>
    </comment>
    <comment ref="D107" authorId="0" shapeId="0" xr:uid="{455B87AD-D166-49A3-A9B4-C2FD3B2B795A}">
      <text>
        <r>
          <rPr>
            <sz val="9"/>
            <color indexed="81"/>
            <rFont val="Tahoma"/>
            <family val="2"/>
          </rPr>
          <t xml:space="preserve"> If the Sales division income is 80% and the PM division income is 20%, allocate 20% of Premises/Occupancy costs to PM.</t>
        </r>
      </text>
    </comment>
    <comment ref="C119" authorId="0" shapeId="0" xr:uid="{89BFC4CB-E3C6-4BE8-B90C-E69556AA5890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If the Sales division income is 80% and the PM division income is 20%, allocate 20% of shared costs to PM.</t>
        </r>
      </text>
    </comment>
    <comment ref="D119" authorId="0" shapeId="0" xr:uid="{524B42F6-9C0F-4044-B240-87EF4750F428}">
      <text>
        <r>
          <rPr>
            <sz val="9"/>
            <color indexed="81"/>
            <rFont val="Tahoma"/>
            <family val="2"/>
          </rPr>
          <t xml:space="preserve"> If the Sales division income is 80% and the PM division income is 20%, allocate 20% of shared costs to PM.</t>
        </r>
      </text>
    </comment>
  </commentList>
</comments>
</file>

<file path=xl/sharedStrings.xml><?xml version="1.0" encoding="utf-8"?>
<sst xmlns="http://schemas.openxmlformats.org/spreadsheetml/2006/main" count="531" uniqueCount="144">
  <si>
    <t xml:space="preserve"> </t>
  </si>
  <si>
    <t>DATA REGISTRATION TEMPLATE &amp; INSTRUCTIONS</t>
  </si>
  <si>
    <t>FRANCHISE NAME:</t>
  </si>
  <si>
    <t>COMPLETE THE PERSONNEL DATA FOR THE RELEVANT REPORTING PERIOD</t>
  </si>
  <si>
    <t>TIPS TO COMPLETE:</t>
  </si>
  <si>
    <t>A head count of 1.00 equates to a Full Time staff member</t>
  </si>
  <si>
    <t>Where a staff member works across both divisions, split the head count accordingly (0.5 each)</t>
  </si>
  <si>
    <t>COMPLETE PROFIT/LOSS DATA SHEET FOR THE RELEVANT REPORTING PERIOD</t>
  </si>
  <si>
    <t xml:space="preserve">There is only one template to complete which includes Sales and Property Management data. </t>
  </si>
  <si>
    <t>Please separate Sales and Property Management Data into the appropriate columns and ensure the totals balance to the totals for your office.</t>
  </si>
  <si>
    <t xml:space="preserve">We have summarised a number of profit and loss items to simplify the submission process. </t>
  </si>
  <si>
    <t>Please DO NOT amend the template in anyway - match your chart of accounts on a "best fit" basis.</t>
  </si>
  <si>
    <t>Please ensure you report your advertising costs as gross figures - i.e. income and expense separately to ensure VPA / Landlord recovery rates can be compared</t>
  </si>
  <si>
    <t>accurately.</t>
  </si>
  <si>
    <t>SUBMIT THE COMPLETED WORKSHEET</t>
  </si>
  <si>
    <t>For confidentiality reasons and same as in prior years, only Business Owners who have pre-registered and submitted their figures can attend the Interfirm sessions.</t>
  </si>
  <si>
    <t xml:space="preserve">The focus of the Workshops is to benchmark the productivity, profitability and performance of your business using a range of key performance indicators. </t>
  </si>
  <si>
    <t>Please submit to:</t>
  </si>
  <si>
    <t>CONTACT FOR ASSISTANCE:</t>
  </si>
  <si>
    <t>If you require assistance in anyway completing this template, please don't hesitate to get in contact:</t>
  </si>
  <si>
    <t>REPORTING PERIOD (12 MONTHS ENDING):</t>
  </si>
  <si>
    <t>PERSONNEL DATA</t>
  </si>
  <si>
    <t>Personnel Numbers Employed for the Reporting Period</t>
  </si>
  <si>
    <t>SALES DIVISION</t>
  </si>
  <si>
    <t xml:space="preserve">PROPERTY MANAGEMENT DIVISION                </t>
  </si>
  <si>
    <t>TOTAL</t>
  </si>
  <si>
    <t>Business Development Managers (non-selling)</t>
  </si>
  <si>
    <t>Administration/Clerical Staff (non-selling)</t>
  </si>
  <si>
    <t>TOTAL OFFICE HEAD COUNT</t>
  </si>
  <si>
    <t>PROFIT &amp; LOSS DATA</t>
  </si>
  <si>
    <t>Profit &amp; Loss for the Reporting Period</t>
  </si>
  <si>
    <t>REVENUE FROM TRADING</t>
  </si>
  <si>
    <t>Commission Income - Sales</t>
  </si>
  <si>
    <t>Commission - Other</t>
  </si>
  <si>
    <t>Total Commission Income - Sales</t>
  </si>
  <si>
    <t>Advertising Recoveries (property advertising income from vendor)</t>
  </si>
  <si>
    <t>Property Management Revenue</t>
  </si>
  <si>
    <t>Management Fees</t>
  </si>
  <si>
    <t>Other Property Management Revenue</t>
  </si>
  <si>
    <t>Total Property Management Revenue</t>
  </si>
  <si>
    <t>Other Income</t>
  </si>
  <si>
    <t>Total Other Income</t>
  </si>
  <si>
    <t>TOTAL REVENUE FROM TRADING</t>
  </si>
  <si>
    <t>DIRECT OPERATING COSTS</t>
  </si>
  <si>
    <t>Franchise Fees</t>
  </si>
  <si>
    <t>Gross Franchise Fees</t>
  </si>
  <si>
    <t>Net Franchise Fees</t>
  </si>
  <si>
    <t>Sales Consultants</t>
  </si>
  <si>
    <t>Total Staff Salary/Commission Costs</t>
  </si>
  <si>
    <t>Other Direct Operating Costs</t>
  </si>
  <si>
    <t>Commissions / referrals to non-staff members</t>
  </si>
  <si>
    <t>TOTAL DIRECT OPERATING COSTS</t>
  </si>
  <si>
    <t>GROSS PROFIT FROM OPERATIONS</t>
  </si>
  <si>
    <t>OVERHEAD COSTS</t>
  </si>
  <si>
    <t>Total Advertising and Promotion Expense</t>
  </si>
  <si>
    <t>Total Admin. and Support Staff Costs</t>
  </si>
  <si>
    <t>Premises / Occupancy Costs</t>
  </si>
  <si>
    <t>Information Technology Costs</t>
  </si>
  <si>
    <t>Motor Vehicle Costs</t>
  </si>
  <si>
    <t>Training and Development Costs</t>
  </si>
  <si>
    <t>Interest Expense</t>
  </si>
  <si>
    <t>Other Administration Costs</t>
  </si>
  <si>
    <t>TOTAL OVERHEAD COSTS</t>
  </si>
  <si>
    <t>NET PROFIT BEFORE TAX</t>
  </si>
  <si>
    <t>Data above, allocate shared costs proportionately based on the percentage of income (unless you have already split it out in your accounts).</t>
  </si>
  <si>
    <t>i.e.. if the Sales division income is 80% and the PM division income is 20%, allocate 20% of shared costs to PM.</t>
  </si>
  <si>
    <t>Commission - Sales</t>
  </si>
  <si>
    <t>Advertising and Promotion Costs not charged to vendor / landlords</t>
  </si>
  <si>
    <t>All financial data provided is EXCLUSIVE OF GST and should be in exact dollars</t>
  </si>
  <si>
    <t>Where a staff member works Part Time; round to the nearest half person (0.5)</t>
  </si>
  <si>
    <t>OFFICE NAME (IF APPLICABLE):</t>
  </si>
  <si>
    <t>COMMENTS (if required)</t>
  </si>
  <si>
    <t>Please include Superannuation/Workcover.</t>
  </si>
  <si>
    <t>ID</t>
  </si>
  <si>
    <t>KPI</t>
  </si>
  <si>
    <t>Grouping</t>
  </si>
  <si>
    <t>Entry</t>
  </si>
  <si>
    <t>OFFICE AND OTHER</t>
  </si>
  <si>
    <t>Office</t>
  </si>
  <si>
    <t>"GREY" shaded cells do not require data entry.</t>
  </si>
  <si>
    <t>Mobile</t>
  </si>
  <si>
    <t>Email</t>
  </si>
  <si>
    <t>&lt;&lt;&lt; All the grey cells are data entry cells to be completed</t>
  </si>
  <si>
    <r>
      <t>Less: Rebates Received</t>
    </r>
    <r>
      <rPr>
        <sz val="10"/>
        <color rgb="FF00B0F0"/>
        <rFont val="Source Sans Pro"/>
        <family val="2"/>
      </rPr>
      <t xml:space="preserve"> </t>
    </r>
    <r>
      <rPr>
        <b/>
        <sz val="10"/>
        <color rgb="FF00B0F0"/>
        <rFont val="Source Sans Pro"/>
        <family val="2"/>
      </rPr>
      <t>(please enter as a negative)</t>
    </r>
  </si>
  <si>
    <t xml:space="preserve"> For the purposes of completing the Profit/Loss</t>
  </si>
  <si>
    <r>
      <rPr>
        <b/>
        <sz val="11"/>
        <color rgb="FF002060"/>
        <rFont val="Source Sans Pro"/>
        <family val="2"/>
      </rPr>
      <t>Allocation of costs between the Sales and Property Management Divisions</t>
    </r>
    <r>
      <rPr>
        <sz val="11"/>
        <rFont val="Source Sans Pro"/>
        <family val="2"/>
      </rPr>
      <t xml:space="preserve">. </t>
    </r>
  </si>
  <si>
    <t>Franchise</t>
  </si>
  <si>
    <t>Sawani Pannila</t>
  </si>
  <si>
    <t>Where a staff member works across both divisions, split the head count accordingly (0.5 each) i.e. 50% Sales and 50%PM</t>
  </si>
  <si>
    <t>VPA Recovery Income (Gross amount is required)</t>
  </si>
  <si>
    <t>Less: Vendor Property Advertising Expense (Gross amount is required; enter as negative amount)</t>
  </si>
  <si>
    <t>Net Advertising Recoveries</t>
  </si>
  <si>
    <t>All Landlord Recoveries Income (Gross amount is required)</t>
  </si>
  <si>
    <r>
      <t xml:space="preserve">Less: Landlord Property Expenses that are recoverable i.e. advertising, credit/background checks, tribunal application fees etc.  (Gross amount is required; </t>
    </r>
    <r>
      <rPr>
        <b/>
        <sz val="10"/>
        <color rgb="FF00B0F0"/>
        <rFont val="Source Sans Pro"/>
        <family val="2"/>
      </rPr>
      <t>enter as negative amount</t>
    </r>
    <r>
      <rPr>
        <sz val="10"/>
        <rFont val="Source Sans Pro"/>
        <family val="2"/>
      </rPr>
      <t>)</t>
    </r>
  </si>
  <si>
    <t>e.g. rent, utilities, cleaning, security, repairs, rates</t>
  </si>
  <si>
    <t>e.g. seminars, course materials, other training costs, award costs, Conference expenses</t>
  </si>
  <si>
    <t>e.g. interest on purchase of rent roll, interest on business loan</t>
  </si>
  <si>
    <t>Includer</t>
  </si>
  <si>
    <t>DIVISON LOOKUP</t>
  </si>
  <si>
    <t>INCLUDER LOOKUP</t>
  </si>
  <si>
    <t>N</t>
  </si>
  <si>
    <t>Y</t>
  </si>
  <si>
    <r>
      <rPr>
        <b/>
        <sz val="11"/>
        <color rgb="FF002060"/>
        <rFont val="Source Sans Pro"/>
        <family val="2"/>
      </rPr>
      <t>Staff Salary / Commissions</t>
    </r>
    <r>
      <rPr>
        <b/>
        <sz val="11"/>
        <color rgb="FF00B0F0"/>
        <rFont val="Source Sans Pro"/>
        <family val="2"/>
      </rPr>
      <t xml:space="preserve"> (selling staff)</t>
    </r>
  </si>
  <si>
    <r>
      <rPr>
        <b/>
        <sz val="11"/>
        <color rgb="FF002060"/>
        <rFont val="Source Sans Pro"/>
        <family val="2"/>
      </rPr>
      <t>Administration and Support Staff Costs</t>
    </r>
    <r>
      <rPr>
        <b/>
        <sz val="11"/>
        <rFont val="Source Sans Pro"/>
        <family val="2"/>
      </rPr>
      <t xml:space="preserve"> </t>
    </r>
    <r>
      <rPr>
        <b/>
        <sz val="11"/>
        <color rgb="FF00B0F0"/>
        <rFont val="Source Sans Pro"/>
        <family val="2"/>
      </rPr>
      <t>(Non-Selling staff)</t>
    </r>
  </si>
  <si>
    <t>What is your estimated current Market Share as a % (calculated based on sales volume)</t>
  </si>
  <si>
    <t>A head count of 1.00 equates to a Full Time staff member; Where staff members works Part Time; round to the nearest half person (0.5)</t>
  </si>
  <si>
    <t xml:space="preserve">Every Business Owner who registers and supplies their financial data will receive a personalised interactive Interfirm Dashboard. </t>
  </si>
  <si>
    <t>Please estimate if this is not something that is tracked on a monthly basis</t>
  </si>
  <si>
    <t>Enter Franchise Name HERE</t>
  </si>
  <si>
    <t>Enter Office Name HERE</t>
  </si>
  <si>
    <t>INTERFIRM COMPARISON - DATA ENTRY TEMPLATE 2026</t>
  </si>
  <si>
    <t>Finishing Staff Count as at 31 March 2026</t>
  </si>
  <si>
    <t>Name of your current accounting system</t>
  </si>
  <si>
    <t>Property Managers (including Letting Agents/ Inspection Agents/Tenancy Managers)</t>
  </si>
  <si>
    <t>Print &amp; Digital Advertising, Sponsorship and Other</t>
  </si>
  <si>
    <t>Other Admin and support staff costs i.e. FBT, Workcover, recruitment fees)</t>
  </si>
  <si>
    <t>Salaries - Administration/Clerical Staff only (including Virtual Assist costs)</t>
  </si>
  <si>
    <t>Professional fees and Insurance Expense</t>
  </si>
  <si>
    <t>e.g. accounting, payroll fees, audit, legal fees, management consulting fees, professional indemnity and contents</t>
  </si>
  <si>
    <t>Property Managers (including Letting Agents, Inspection Agents and Tenancy Managers)</t>
  </si>
  <si>
    <t>INTERFIRMS COMPARISON 2026</t>
  </si>
  <si>
    <t>Financial year 2026</t>
  </si>
  <si>
    <t>Letting Fees and Inspection fees</t>
  </si>
  <si>
    <t>e.g. IT consultants, IT repairs and maintenance, websites, CRM, Apps, Technology Subscriptions</t>
  </si>
  <si>
    <t>e.g. fuel, registration, insurance, lease payments (where not paid as an allowance or salary)</t>
  </si>
  <si>
    <t>e.g. printing including rental, stationery, entertainment, depreciation, office consumables (not charged to vendor), bank charges, subscriptions, donations, staff amenities, travel &amp; accommodation, freight, postage, telephone, mobile phone, assets &lt; $500, all other administration costs etc</t>
  </si>
  <si>
    <t>Managers (managing an office)</t>
  </si>
  <si>
    <t>Owners (managing or not managing an office)</t>
  </si>
  <si>
    <t>Other Income - e.g. mortgage broking referral fees, interest, MV profit, misc.</t>
  </si>
  <si>
    <t>Owners and Managers (selling commissions)</t>
  </si>
  <si>
    <t xml:space="preserve">We are excited to let you know that we have set up an integration between Xero and H360 (Domo) to simplify the Interfirms P&amp;L data submission process.  
The integration is optional and will only be used to collect your Interfirms submission data – more information is attached.  
Should you wish to utilise this new feature, please contact me to arrange a time to help you set up the connection. </t>
  </si>
  <si>
    <t>If you have multiple offices and require a report for each office, a separate form will be required for each</t>
  </si>
  <si>
    <t>We have set up an integration between Xero and H360 (Domo) to simplify the Interfirms P&amp;L data submission process instead of filling this manual form - Please contact us if you are interested (more information is attached to the email)</t>
  </si>
  <si>
    <r>
      <t xml:space="preserve">We encourage that </t>
    </r>
    <r>
      <rPr>
        <b/>
        <u/>
        <sz val="12"/>
        <color theme="1"/>
        <rFont val="Source Sans Pro"/>
        <family val="2"/>
      </rPr>
      <t>consolidated data is submitted</t>
    </r>
    <r>
      <rPr>
        <b/>
        <sz val="12"/>
        <color theme="1"/>
        <rFont val="Source Sans Pro"/>
        <family val="2"/>
      </rPr>
      <t xml:space="preserve"> for franchises with multiple offices - only one form per franchise</t>
    </r>
  </si>
  <si>
    <t>Other Sales / PM Staff Salary Costs (car allowances, FBT, Work cover etc.)</t>
  </si>
  <si>
    <t>Salaries - BDM's (non-selling)</t>
  </si>
  <si>
    <t xml:space="preserve">Salaries - Owners and Managers </t>
  </si>
  <si>
    <t>Please include Superannuation</t>
  </si>
  <si>
    <t>1st July 2025 - 30 June 2026</t>
  </si>
  <si>
    <t>ALL DATA SUBMISSIONS ARE DUE BY FRIDAY 31 JULY 2026</t>
  </si>
  <si>
    <t>interfirms@harcourts.net</t>
  </si>
  <si>
    <t>Australian Financial Controller</t>
  </si>
  <si>
    <t>0401141441</t>
  </si>
  <si>
    <t>leah.haigh@harcourts.net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</si>
</sst>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\(#\)"/>
    <numFmt numFmtId="167" formatCode="_(* #,##0.0_);_(* \(#,##0.0\);_(* &quot;-&quot;??_);_(@_)"/>
    <numFmt numFmtId="168" formatCode="_-&quot;$&quot;* #,##0_-;\-&quot;$&quot;* #,##0_-;_-&quot;$&quot;* &quot;-&quot;??_-;_-@_-"/>
    <numFmt numFmtId="169" formatCode="_(* #,##0_);_(* \(#,##0\);_(* &quot;-&quot;??_);_(@_)"/>
  </numFmts>
  <fonts count="5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color theme="0"/>
      <name val="Source Sans Pro"/>
      <family val="2"/>
    </font>
    <font>
      <sz val="10"/>
      <name val="Source Sans Pro"/>
      <family val="2"/>
    </font>
    <font>
      <b/>
      <u/>
      <sz val="1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b/>
      <sz val="10"/>
      <color rgb="FFFF0000"/>
      <name val="Source Sans Pro"/>
      <family val="2"/>
    </font>
    <font>
      <sz val="10"/>
      <color theme="1"/>
      <name val="Source Sans Pro"/>
      <family val="2"/>
    </font>
    <font>
      <b/>
      <sz val="10"/>
      <color rgb="FF0070C0"/>
      <name val="Source Sans Pro"/>
      <family val="2"/>
    </font>
    <font>
      <b/>
      <sz val="14"/>
      <color rgb="FFFF0000"/>
      <name val="Source Sans Pro"/>
      <family val="2"/>
    </font>
    <font>
      <b/>
      <u/>
      <sz val="10"/>
      <color indexed="12"/>
      <name val="Source Sans Pro"/>
      <family val="2"/>
    </font>
    <font>
      <b/>
      <sz val="10"/>
      <color rgb="FF002060"/>
      <name val="Source Sans Pro"/>
      <family val="2"/>
    </font>
    <font>
      <b/>
      <sz val="12"/>
      <color rgb="FF002060"/>
      <name val="Source Sans Pro"/>
      <family val="2"/>
    </font>
    <font>
      <sz val="10"/>
      <color rgb="FF002060"/>
      <name val="Source Sans Pro"/>
      <family val="2"/>
    </font>
    <font>
      <b/>
      <sz val="28"/>
      <color rgb="FF002060"/>
      <name val="Source Sans Pro Black"/>
      <family val="2"/>
    </font>
    <font>
      <b/>
      <sz val="20"/>
      <color rgb="FF002060"/>
      <name val="Source Sans Pro"/>
      <family val="2"/>
    </font>
    <font>
      <b/>
      <sz val="18"/>
      <color rgb="FF002060"/>
      <name val="Source Sans Pro"/>
      <family val="2"/>
    </font>
    <font>
      <b/>
      <sz val="11"/>
      <color rgb="FF002060"/>
      <name val="Source Sans Pro"/>
      <family val="2"/>
    </font>
    <font>
      <b/>
      <sz val="16"/>
      <color rgb="FF002060"/>
      <name val="Source Sans Pro"/>
      <family val="2"/>
    </font>
    <font>
      <b/>
      <sz val="16"/>
      <color rgb="FF00B0F0"/>
      <name val="Source Sans Pro"/>
      <family val="2"/>
    </font>
    <font>
      <b/>
      <sz val="18"/>
      <color rgb="FF00B0F0"/>
      <name val="Source Sans Pro"/>
      <family val="2"/>
    </font>
    <font>
      <b/>
      <sz val="14"/>
      <name val="Source Sans Pro"/>
      <family val="2"/>
    </font>
    <font>
      <sz val="14"/>
      <name val="Source Sans Pro"/>
      <family val="2"/>
    </font>
    <font>
      <sz val="12"/>
      <color rgb="FF002060"/>
      <name val="Source Sans Pro"/>
      <family val="2"/>
    </font>
    <font>
      <b/>
      <sz val="10"/>
      <color rgb="FF00B0F0"/>
      <name val="Source Sans Pro"/>
      <family val="2"/>
    </font>
    <font>
      <b/>
      <sz val="11"/>
      <color theme="0" tint="-4.9989318521683403E-2"/>
      <name val="Source Sans Pro"/>
      <family val="2"/>
    </font>
    <font>
      <b/>
      <sz val="14"/>
      <color theme="1"/>
      <name val="Source Sans Pro"/>
      <family val="2"/>
    </font>
    <font>
      <b/>
      <sz val="11"/>
      <color rgb="FF00B0F0"/>
      <name val="Source Sans Pro"/>
      <family val="2"/>
    </font>
    <font>
      <b/>
      <sz val="12"/>
      <color rgb="FF00B0F0"/>
      <name val="Source Sans Pro"/>
      <family val="2"/>
    </font>
    <font>
      <b/>
      <sz val="36"/>
      <color rgb="FF002060"/>
      <name val="Source Sans Pro Black"/>
      <family val="2"/>
    </font>
    <font>
      <sz val="10"/>
      <color rgb="FF00B0F0"/>
      <name val="Source Sans Pro"/>
      <family val="2"/>
    </font>
    <font>
      <b/>
      <sz val="10"/>
      <color theme="0"/>
      <name val="Source Sans Pro"/>
      <family val="2"/>
    </font>
    <font>
      <sz val="10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name val="Source Sans Pro"/>
      <family val="2"/>
    </font>
    <font>
      <sz val="12"/>
      <color theme="0" tint="-4.9989318521683403E-2"/>
      <name val="Source Sans Pro"/>
      <family val="2"/>
    </font>
    <font>
      <sz val="14"/>
      <color theme="0" tint="-4.9989318521683403E-2"/>
      <name val="Source Sans Pro"/>
      <family val="2"/>
    </font>
    <font>
      <sz val="10"/>
      <color rgb="FFFF0000"/>
      <name val="Source Sans Pro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Source Sans Pro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0"/>
      <name val="Calibri"/>
      <family val="2"/>
      <scheme val="minor"/>
    </font>
    <font>
      <i/>
      <sz val="10"/>
      <color rgb="FF002060"/>
      <name val="Source Sans Pro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Source Sans Pro"/>
      <family val="2"/>
    </font>
    <font>
      <sz val="12"/>
      <name val="Source Sans Pro"/>
      <family val="2"/>
    </font>
    <font>
      <b/>
      <sz val="12"/>
      <name val="Source Sans Pro"/>
      <family val="2"/>
    </font>
    <font>
      <b/>
      <sz val="12"/>
      <color rgb="FFFF0000"/>
      <name val="Source Sans Pro"/>
      <family val="2"/>
    </font>
    <font>
      <sz val="12"/>
      <color rgb="FFFF0000"/>
      <name val="Source Sans Pro"/>
      <family val="2"/>
    </font>
    <font>
      <b/>
      <u/>
      <sz val="12"/>
      <color theme="1"/>
      <name val="Source Sans Pro"/>
      <family val="2"/>
    </font>
    <font>
      <b/>
      <sz val="12"/>
      <color theme="4" tint="-0.499984740745262"/>
      <name val="Source Sans Pro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1">
    <xf numFmtId="0" fontId="0" fillId="0" borderId="0" xfId="0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5" fontId="6" fillId="2" borderId="0" xfId="0" applyNumberFormat="1" applyFont="1" applyFill="1" applyAlignment="1">
      <alignment horizontal="centerContinuous" vertical="center"/>
    </xf>
    <xf numFmtId="0" fontId="5" fillId="2" borderId="0" xfId="0" applyFont="1" applyFill="1"/>
    <xf numFmtId="0" fontId="7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indent="1"/>
    </xf>
    <xf numFmtId="167" fontId="5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7" fontId="5" fillId="3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left" vertical="center" indent="1"/>
    </xf>
    <xf numFmtId="0" fontId="5" fillId="3" borderId="0" xfId="2" applyFont="1" applyFill="1" applyAlignment="1">
      <alignment vertical="center"/>
    </xf>
    <xf numFmtId="165" fontId="5" fillId="2" borderId="0" xfId="2" applyNumberFormat="1" applyFont="1" applyFill="1" applyAlignment="1">
      <alignment vertical="center"/>
    </xf>
    <xf numFmtId="165" fontId="6" fillId="2" borderId="0" xfId="2" applyNumberFormat="1" applyFont="1" applyFill="1" applyAlignment="1">
      <alignment horizontal="centerContinuous" vertical="center"/>
    </xf>
    <xf numFmtId="0" fontId="7" fillId="3" borderId="0" xfId="2" applyFont="1" applyFill="1" applyAlignment="1">
      <alignment vertical="center"/>
    </xf>
    <xf numFmtId="0" fontId="5" fillId="2" borderId="0" xfId="0" applyFont="1" applyFill="1" applyAlignment="1">
      <alignment horizontal="left" vertical="center" indent="1"/>
    </xf>
    <xf numFmtId="165" fontId="6" fillId="2" borderId="0" xfId="0" applyNumberFormat="1" applyFont="1" applyFill="1" applyAlignment="1">
      <alignment horizontal="centerContinuous"/>
    </xf>
    <xf numFmtId="165" fontId="5" fillId="2" borderId="0" xfId="0" applyNumberFormat="1" applyFont="1" applyFill="1"/>
    <xf numFmtId="0" fontId="7" fillId="2" borderId="0" xfId="0" applyFont="1" applyFill="1"/>
    <xf numFmtId="0" fontId="5" fillId="0" borderId="0" xfId="0" applyFont="1"/>
    <xf numFmtId="0" fontId="10" fillId="2" borderId="0" xfId="0" applyFont="1" applyFill="1"/>
    <xf numFmtId="165" fontId="10" fillId="2" borderId="0" xfId="0" applyNumberFormat="1" applyFont="1" applyFill="1"/>
    <xf numFmtId="0" fontId="10" fillId="2" borderId="0" xfId="0" quotePrefix="1" applyFont="1" applyFill="1"/>
    <xf numFmtId="0" fontId="9" fillId="2" borderId="0" xfId="0" applyFont="1" applyFill="1"/>
    <xf numFmtId="0" fontId="5" fillId="2" borderId="0" xfId="0" quotePrefix="1" applyFont="1" applyFill="1"/>
    <xf numFmtId="0" fontId="5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0" fontId="12" fillId="2" borderId="0" xfId="0" applyFont="1" applyFill="1"/>
    <xf numFmtId="0" fontId="7" fillId="2" borderId="0" xfId="0" quotePrefix="1" applyFont="1" applyFill="1"/>
    <xf numFmtId="165" fontId="13" fillId="2" borderId="0" xfId="1" applyNumberFormat="1" applyFont="1" applyFill="1" applyBorder="1" applyAlignment="1" applyProtection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4" fillId="2" borderId="0" xfId="0" applyFont="1" applyFill="1" applyAlignment="1">
      <alignment horizontal="left"/>
    </xf>
    <xf numFmtId="166" fontId="16" fillId="3" borderId="0" xfId="0" applyNumberFormat="1" applyFont="1" applyFill="1"/>
    <xf numFmtId="167" fontId="5" fillId="4" borderId="1" xfId="0" applyNumberFormat="1" applyFont="1" applyFill="1" applyBorder="1" applyProtection="1">
      <protection locked="0"/>
    </xf>
    <xf numFmtId="0" fontId="17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7" fillId="2" borderId="0" xfId="0" applyFont="1" applyFill="1" applyAlignment="1">
      <alignment horizontal="left" indent="1"/>
    </xf>
    <xf numFmtId="0" fontId="5" fillId="2" borderId="0" xfId="0" quotePrefix="1" applyFont="1" applyFill="1" applyAlignment="1">
      <alignment horizontal="left" indent="1"/>
    </xf>
    <xf numFmtId="0" fontId="21" fillId="2" borderId="0" xfId="0" applyFont="1" applyFill="1"/>
    <xf numFmtId="0" fontId="23" fillId="2" borderId="0" xfId="0" applyFont="1" applyFill="1"/>
    <xf numFmtId="0" fontId="24" fillId="2" borderId="0" xfId="0" applyFont="1" applyFill="1"/>
    <xf numFmtId="165" fontId="25" fillId="2" borderId="0" xfId="0" applyNumberFormat="1" applyFont="1" applyFill="1"/>
    <xf numFmtId="0" fontId="25" fillId="2" borderId="0" xfId="0" applyFont="1" applyFill="1"/>
    <xf numFmtId="166" fontId="26" fillId="3" borderId="0" xfId="0" applyNumberFormat="1" applyFont="1" applyFill="1"/>
    <xf numFmtId="0" fontId="27" fillId="2" borderId="0" xfId="0" applyFont="1" applyFill="1" applyAlignment="1">
      <alignment horizontal="left" indent="1"/>
    </xf>
    <xf numFmtId="166" fontId="16" fillId="4" borderId="3" xfId="0" applyNumberFormat="1" applyFont="1" applyFill="1" applyBorder="1"/>
    <xf numFmtId="0" fontId="5" fillId="4" borderId="4" xfId="0" applyFont="1" applyFill="1" applyBorder="1" applyAlignment="1">
      <alignment horizontal="left" indent="1"/>
    </xf>
    <xf numFmtId="0" fontId="7" fillId="4" borderId="4" xfId="0" applyFont="1" applyFill="1" applyBorder="1"/>
    <xf numFmtId="165" fontId="5" fillId="4" borderId="4" xfId="0" applyNumberFormat="1" applyFont="1" applyFill="1" applyBorder="1"/>
    <xf numFmtId="165" fontId="13" fillId="4" borderId="4" xfId="1" applyNumberFormat="1" applyFont="1" applyFill="1" applyBorder="1" applyAlignment="1" applyProtection="1"/>
    <xf numFmtId="0" fontId="5" fillId="4" borderId="5" xfId="0" applyFont="1" applyFill="1" applyBorder="1"/>
    <xf numFmtId="166" fontId="16" fillId="4" borderId="6" xfId="0" applyNumberFormat="1" applyFont="1" applyFill="1" applyBorder="1"/>
    <xf numFmtId="0" fontId="7" fillId="4" borderId="0" xfId="0" applyFont="1" applyFill="1" applyAlignment="1">
      <alignment horizontal="left" indent="1"/>
    </xf>
    <xf numFmtId="0" fontId="5" fillId="4" borderId="0" xfId="0" applyFont="1" applyFill="1"/>
    <xf numFmtId="165" fontId="5" fillId="4" borderId="0" xfId="0" applyNumberFormat="1" applyFont="1" applyFill="1"/>
    <xf numFmtId="0" fontId="5" fillId="4" borderId="7" xfId="0" applyFont="1" applyFill="1" applyBorder="1"/>
    <xf numFmtId="0" fontId="7" fillId="4" borderId="0" xfId="0" applyFont="1" applyFill="1"/>
    <xf numFmtId="0" fontId="5" fillId="4" borderId="0" xfId="0" applyFont="1" applyFill="1" applyAlignment="1">
      <alignment horizontal="left" indent="1"/>
    </xf>
    <xf numFmtId="0" fontId="7" fillId="4" borderId="0" xfId="0" quotePrefix="1" applyFont="1" applyFill="1"/>
    <xf numFmtId="166" fontId="16" fillId="4" borderId="8" xfId="0" applyNumberFormat="1" applyFont="1" applyFill="1" applyBorder="1"/>
    <xf numFmtId="0" fontId="7" fillId="4" borderId="9" xfId="0" applyFont="1" applyFill="1" applyBorder="1"/>
    <xf numFmtId="165" fontId="5" fillId="4" borderId="9" xfId="0" applyNumberFormat="1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0" fontId="5" fillId="2" borderId="0" xfId="0" applyFont="1" applyFill="1" applyAlignment="1">
      <alignment horizontal="left" indent="2"/>
    </xf>
    <xf numFmtId="167" fontId="5" fillId="4" borderId="11" xfId="0" applyNumberFormat="1" applyFont="1" applyFill="1" applyBorder="1" applyAlignment="1" applyProtection="1">
      <alignment horizontal="centerContinuous" vertical="center"/>
      <protection locked="0"/>
    </xf>
    <xf numFmtId="167" fontId="5" fillId="4" borderId="12" xfId="0" applyNumberFormat="1" applyFont="1" applyFill="1" applyBorder="1" applyAlignment="1" applyProtection="1">
      <alignment horizontal="centerContinuous" vertical="center"/>
      <protection locked="0"/>
    </xf>
    <xf numFmtId="0" fontId="5" fillId="0" borderId="0" xfId="0" applyFont="1" applyAlignment="1">
      <alignment horizontal="left" vertical="center" indent="1"/>
    </xf>
    <xf numFmtId="0" fontId="16" fillId="2" borderId="0" xfId="0" applyFont="1" applyFill="1" applyAlignment="1">
      <alignment vertical="center"/>
    </xf>
    <xf numFmtId="166" fontId="16" fillId="6" borderId="13" xfId="0" applyNumberFormat="1" applyFont="1" applyFill="1" applyBorder="1"/>
    <xf numFmtId="0" fontId="7" fillId="6" borderId="14" xfId="0" applyFont="1" applyFill="1" applyBorder="1"/>
    <xf numFmtId="165" fontId="5" fillId="6" borderId="14" xfId="0" applyNumberFormat="1" applyFont="1" applyFill="1" applyBorder="1"/>
    <xf numFmtId="165" fontId="5" fillId="6" borderId="15" xfId="0" applyNumberFormat="1" applyFont="1" applyFill="1" applyBorder="1"/>
    <xf numFmtId="0" fontId="29" fillId="6" borderId="0" xfId="0" applyFont="1" applyFill="1" applyAlignment="1">
      <alignment horizontal="left" indent="1"/>
    </xf>
    <xf numFmtId="165" fontId="5" fillId="6" borderId="0" xfId="0" applyNumberFormat="1" applyFont="1" applyFill="1"/>
    <xf numFmtId="165" fontId="5" fillId="6" borderId="17" xfId="0" applyNumberFormat="1" applyFont="1" applyFill="1" applyBorder="1"/>
    <xf numFmtId="0" fontId="7" fillId="6" borderId="19" xfId="0" applyFont="1" applyFill="1" applyBorder="1"/>
    <xf numFmtId="165" fontId="5" fillId="6" borderId="19" xfId="0" applyNumberFormat="1" applyFont="1" applyFill="1" applyBorder="1"/>
    <xf numFmtId="165" fontId="5" fillId="6" borderId="20" xfId="0" applyNumberFormat="1" applyFont="1" applyFill="1" applyBorder="1"/>
    <xf numFmtId="166" fontId="16" fillId="6" borderId="16" xfId="0" applyNumberFormat="1" applyFont="1" applyFill="1" applyBorder="1"/>
    <xf numFmtId="166" fontId="16" fillId="6" borderId="18" xfId="0" applyNumberFormat="1" applyFont="1" applyFill="1" applyBorder="1"/>
    <xf numFmtId="0" fontId="31" fillId="2" borderId="0" xfId="0" applyFont="1" applyFill="1" applyAlignment="1">
      <alignment horizontal="left" indent="1"/>
    </xf>
    <xf numFmtId="0" fontId="20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4" fontId="34" fillId="7" borderId="0" xfId="0" applyNumberFormat="1" applyFont="1" applyFill="1" applyAlignment="1">
      <alignment horizontal="centerContinuous" vertical="center"/>
    </xf>
    <xf numFmtId="14" fontId="36" fillId="7" borderId="0" xfId="0" applyNumberFormat="1" applyFont="1" applyFill="1" applyAlignment="1">
      <alignment horizontal="centerContinuous" vertical="center"/>
    </xf>
    <xf numFmtId="167" fontId="37" fillId="4" borderId="1" xfId="0" applyNumberFormat="1" applyFont="1" applyFill="1" applyBorder="1" applyProtection="1">
      <protection locked="0"/>
    </xf>
    <xf numFmtId="165" fontId="37" fillId="2" borderId="0" xfId="0" applyNumberFormat="1" applyFont="1" applyFill="1" applyAlignment="1">
      <alignment vertical="center"/>
    </xf>
    <xf numFmtId="167" fontId="37" fillId="8" borderId="1" xfId="0" applyNumberFormat="1" applyFont="1" applyFill="1" applyBorder="1" applyAlignment="1">
      <alignment vertical="center"/>
    </xf>
    <xf numFmtId="167" fontId="37" fillId="2" borderId="0" xfId="0" applyNumberFormat="1" applyFont="1" applyFill="1" applyAlignment="1">
      <alignment vertical="center"/>
    </xf>
    <xf numFmtId="167" fontId="37" fillId="3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35" fillId="2" borderId="0" xfId="0" applyFont="1" applyFill="1"/>
    <xf numFmtId="0" fontId="5" fillId="2" borderId="0" xfId="0" applyFont="1" applyFill="1" applyAlignment="1">
      <alignment horizontal="left" vertical="center" indent="2"/>
    </xf>
    <xf numFmtId="0" fontId="10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left" vertical="center" wrapText="1" indent="2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 wrapText="1" indent="2"/>
    </xf>
    <xf numFmtId="0" fontId="37" fillId="2" borderId="0" xfId="0" applyFont="1" applyFill="1" applyAlignment="1">
      <alignment horizontal="left" vertical="center" indent="1"/>
    </xf>
    <xf numFmtId="167" fontId="28" fillId="7" borderId="1" xfId="0" applyNumberFormat="1" applyFont="1" applyFill="1" applyBorder="1" applyAlignment="1">
      <alignment vertical="center"/>
    </xf>
    <xf numFmtId="165" fontId="40" fillId="2" borderId="0" xfId="0" applyNumberFormat="1" applyFont="1" applyFill="1" applyAlignment="1">
      <alignment vertical="center"/>
    </xf>
    <xf numFmtId="0" fontId="40" fillId="2" borderId="0" xfId="0" applyFont="1" applyFill="1"/>
    <xf numFmtId="0" fontId="32" fillId="2" borderId="0" xfId="0" applyFont="1" applyFill="1" applyAlignment="1">
      <alignment horizontal="left" indent="1"/>
    </xf>
    <xf numFmtId="0" fontId="20" fillId="2" borderId="0" xfId="0" applyFont="1" applyFill="1" applyAlignment="1">
      <alignment horizontal="left" indent="4"/>
    </xf>
    <xf numFmtId="0" fontId="18" fillId="2" borderId="0" xfId="0" applyFont="1" applyFill="1" applyAlignment="1">
      <alignment horizontal="left" indent="1"/>
    </xf>
    <xf numFmtId="0" fontId="40" fillId="2" borderId="0" xfId="0" applyFont="1" applyFill="1" applyAlignment="1">
      <alignment vertical="center"/>
    </xf>
    <xf numFmtId="0" fontId="42" fillId="2" borderId="0" xfId="2" applyFont="1" applyFill="1"/>
    <xf numFmtId="0" fontId="42" fillId="3" borderId="0" xfId="2" applyFont="1" applyFill="1"/>
    <xf numFmtId="165" fontId="43" fillId="2" borderId="0" xfId="2" applyNumberFormat="1" applyFont="1" applyFill="1" applyAlignment="1">
      <alignment horizontal="centerContinuous"/>
    </xf>
    <xf numFmtId="0" fontId="44" fillId="3" borderId="0" xfId="2" applyFont="1" applyFill="1"/>
    <xf numFmtId="165" fontId="42" fillId="2" borderId="0" xfId="2" applyNumberFormat="1" applyFont="1" applyFill="1"/>
    <xf numFmtId="0" fontId="10" fillId="0" borderId="0" xfId="2" applyFont="1" applyAlignment="1">
      <alignment horizontal="left" vertical="center" indent="1"/>
    </xf>
    <xf numFmtId="169" fontId="5" fillId="2" borderId="0" xfId="2" applyNumberFormat="1" applyFont="1" applyFill="1"/>
    <xf numFmtId="0" fontId="5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vertical="center" wrapText="1"/>
    </xf>
    <xf numFmtId="0" fontId="41" fillId="0" borderId="0" xfId="0" applyFont="1"/>
    <xf numFmtId="0" fontId="0" fillId="0" borderId="0" xfId="0" applyAlignment="1">
      <alignment horizontal="center"/>
    </xf>
    <xf numFmtId="0" fontId="49" fillId="2" borderId="0" xfId="2" applyFont="1" applyFill="1"/>
    <xf numFmtId="168" fontId="35" fillId="2" borderId="0" xfId="3" applyNumberFormat="1" applyFont="1" applyFill="1"/>
    <xf numFmtId="9" fontId="35" fillId="2" borderId="0" xfId="4" applyFont="1" applyFill="1"/>
    <xf numFmtId="9" fontId="37" fillId="4" borderId="1" xfId="4" applyFont="1" applyFill="1" applyBorder="1" applyProtection="1">
      <protection locked="0"/>
    </xf>
    <xf numFmtId="0" fontId="50" fillId="2" borderId="0" xfId="0" applyFont="1" applyFill="1" applyAlignment="1">
      <alignment horizontal="center"/>
    </xf>
    <xf numFmtId="0" fontId="35" fillId="2" borderId="0" xfId="0" applyFont="1" applyFill="1" applyAlignment="1">
      <alignment vertical="center"/>
    </xf>
    <xf numFmtId="0" fontId="35" fillId="2" borderId="0" xfId="2" applyFont="1" applyFill="1"/>
    <xf numFmtId="0" fontId="51" fillId="2" borderId="0" xfId="2" applyFont="1" applyFill="1" applyAlignment="1">
      <alignment horizontal="left"/>
    </xf>
    <xf numFmtId="0" fontId="34" fillId="2" borderId="0" xfId="2" applyFont="1" applyFill="1" applyAlignment="1">
      <alignment horizontal="left"/>
    </xf>
    <xf numFmtId="0" fontId="15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168" fontId="37" fillId="4" borderId="1" xfId="3" applyNumberFormat="1" applyFont="1" applyFill="1" applyBorder="1" applyProtection="1">
      <protection locked="0"/>
    </xf>
    <xf numFmtId="168" fontId="37" fillId="2" borderId="0" xfId="3" applyNumberFormat="1" applyFont="1" applyFill="1" applyAlignment="1">
      <alignment vertical="center"/>
    </xf>
    <xf numFmtId="168" fontId="37" fillId="8" borderId="1" xfId="3" applyNumberFormat="1" applyFont="1" applyFill="1" applyBorder="1" applyAlignment="1">
      <alignment vertical="center"/>
    </xf>
    <xf numFmtId="168" fontId="37" fillId="9" borderId="1" xfId="3" applyNumberFormat="1" applyFont="1" applyFill="1" applyBorder="1" applyAlignment="1">
      <alignment vertical="center"/>
    </xf>
    <xf numFmtId="168" fontId="38" fillId="7" borderId="1" xfId="3" applyNumberFormat="1" applyFont="1" applyFill="1" applyBorder="1" applyAlignment="1">
      <alignment vertical="center"/>
    </xf>
    <xf numFmtId="168" fontId="37" fillId="0" borderId="0" xfId="3" applyNumberFormat="1" applyFont="1" applyAlignment="1">
      <alignment vertical="center"/>
    </xf>
    <xf numFmtId="168" fontId="8" fillId="2" borderId="0" xfId="3" applyNumberFormat="1" applyFont="1" applyFill="1" applyAlignment="1">
      <alignment vertical="center"/>
    </xf>
    <xf numFmtId="168" fontId="38" fillId="7" borderId="2" xfId="3" applyNumberFormat="1" applyFont="1" applyFill="1" applyBorder="1" applyAlignment="1">
      <alignment vertical="center"/>
    </xf>
    <xf numFmtId="168" fontId="39" fillId="5" borderId="2" xfId="3" applyNumberFormat="1" applyFont="1" applyFill="1" applyBorder="1" applyAlignment="1">
      <alignment vertical="center"/>
    </xf>
    <xf numFmtId="0" fontId="4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left" vertical="center" wrapText="1" indent="1"/>
    </xf>
    <xf numFmtId="0" fontId="42" fillId="2" borderId="0" xfId="2" applyFont="1" applyFill="1" applyAlignment="1">
      <alignment vertical="center"/>
    </xf>
    <xf numFmtId="0" fontId="18" fillId="2" borderId="0" xfId="2" applyFont="1" applyFill="1" applyAlignment="1">
      <alignment horizontal="left" indent="1"/>
    </xf>
    <xf numFmtId="0" fontId="15" fillId="0" borderId="0" xfId="0" applyFont="1" applyAlignment="1">
      <alignment vertical="center"/>
    </xf>
    <xf numFmtId="165" fontId="35" fillId="2" borderId="0" xfId="2" applyNumberFormat="1" applyFont="1" applyFill="1"/>
    <xf numFmtId="0" fontId="52" fillId="2" borderId="0" xfId="0" applyFont="1" applyFill="1" applyAlignment="1">
      <alignment horizontal="left" indent="1"/>
    </xf>
    <xf numFmtId="0" fontId="53" fillId="2" borderId="0" xfId="0" applyFont="1" applyFill="1" applyAlignment="1">
      <alignment horizontal="left" indent="2"/>
    </xf>
    <xf numFmtId="0" fontId="53" fillId="2" borderId="0" xfId="0" quotePrefix="1" applyFont="1" applyFill="1" applyAlignment="1">
      <alignment horizontal="left" indent="2"/>
    </xf>
    <xf numFmtId="0" fontId="54" fillId="2" borderId="0" xfId="0" applyFont="1" applyFill="1" applyAlignment="1">
      <alignment horizontal="left" indent="1"/>
    </xf>
    <xf numFmtId="0" fontId="55" fillId="2" borderId="0" xfId="0" applyFont="1" applyFill="1" applyAlignment="1">
      <alignment horizontal="left" indent="1"/>
    </xf>
    <xf numFmtId="0" fontId="53" fillId="2" borderId="0" xfId="0" applyFont="1" applyFill="1" applyAlignment="1">
      <alignment horizontal="left" indent="1"/>
    </xf>
    <xf numFmtId="0" fontId="53" fillId="4" borderId="0" xfId="0" applyFont="1" applyFill="1" applyAlignment="1">
      <alignment horizontal="left" indent="1"/>
    </xf>
    <xf numFmtId="0" fontId="53" fillId="2" borderId="0" xfId="2" applyFont="1" applyFill="1" applyAlignment="1">
      <alignment vertical="center"/>
    </xf>
    <xf numFmtId="0" fontId="56" fillId="2" borderId="0" xfId="2" applyFont="1" applyFill="1" applyAlignment="1">
      <alignment vertical="center"/>
    </xf>
    <xf numFmtId="165" fontId="1" fillId="2" borderId="0" xfId="1" applyNumberFormat="1" applyFill="1" applyBorder="1" applyAlignment="1" applyProtection="1"/>
    <xf numFmtId="0" fontId="1" fillId="4" borderId="0" xfId="1" applyFill="1" applyBorder="1"/>
    <xf numFmtId="0" fontId="58" fillId="2" borderId="0" xfId="0" applyFont="1" applyFill="1" applyAlignment="1">
      <alignment horizontal="left" wrapText="1"/>
    </xf>
    <xf numFmtId="0" fontId="52" fillId="2" borderId="0" xfId="0" applyFont="1" applyFill="1" applyAlignment="1">
      <alignment horizontal="left" wrapText="1"/>
    </xf>
  </cellXfs>
  <cellStyles count="5">
    <cellStyle name="Currency" xfId="3" builtinId="4"/>
    <cellStyle name="Hyperlink" xfId="1" builtinId="8"/>
    <cellStyle name="Normal" xfId="0" builtinId="0"/>
    <cellStyle name="Normal 2" xfId="2" xr:uid="{3148F22D-4547-44C6-8110-F1266BCC9465}"/>
    <cellStyle name="Percent" xfId="4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76200</xdr:rowOff>
    </xdr:from>
    <xdr:to>
      <xdr:col>6</xdr:col>
      <xdr:colOff>125730</xdr:colOff>
      <xdr:row>10</xdr:row>
      <xdr:rowOff>60000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5F0CD1-2862-023C-64D7-FADC309B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6572250" cy="1523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263636</xdr:colOff>
      <xdr:row>0</xdr:row>
      <xdr:rowOff>107774</xdr:rowOff>
    </xdr:from>
    <xdr:to>
      <xdr:col>1</xdr:col>
      <xdr:colOff>3297639</xdr:colOff>
      <xdr:row>5</xdr:row>
      <xdr:rowOff>75335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60C415E-389A-4BB4-B9D6-82746E4AD83C}"/>
            </a:ext>
          </a:extLst>
        </xdr:cNvPr>
        <xdr:cNvSpPr/>
      </xdr:nvSpPr>
      <xdr:spPr>
        <a:xfrm>
          <a:off x="263636" y="107774"/>
          <a:ext cx="3348328" cy="777186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NZ"/>
        </a:p>
      </xdr:txBody>
    </xdr:sp>
    <xdr:clientData/>
  </xdr:twoCellAnchor>
  <xdr:twoCellAnchor editAs="oneCell">
    <xdr:from>
      <xdr:col>1</xdr:col>
      <xdr:colOff>56029</xdr:colOff>
      <xdr:row>13</xdr:row>
      <xdr:rowOff>100854</xdr:rowOff>
    </xdr:from>
    <xdr:to>
      <xdr:col>2</xdr:col>
      <xdr:colOff>860897</xdr:colOff>
      <xdr:row>15</xdr:row>
      <xdr:rowOff>439141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C1952E-D06D-D636-21D1-614F2864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382" y="2779060"/>
          <a:ext cx="6058746" cy="666843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291352</xdr:colOff>
      <xdr:row>137</xdr:row>
      <xdr:rowOff>0</xdr:rowOff>
    </xdr:from>
    <xdr:to>
      <xdr:col>6</xdr:col>
      <xdr:colOff>515233</xdr:colOff>
      <xdr:row>176</xdr:row>
      <xdr:rowOff>134471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1D7C97-5DFA-CABF-23BD-64B3CCACE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5" y="26076088"/>
          <a:ext cx="11514505" cy="6689912"/>
        </a:xfrm>
        <a:prstGeom prst="rect">
          <a:avLst/>
        </a:prstGeom>
      </xdr:spPr>
    </xdr:pic>
    <xdr:clientData/>
  </xdr:twoCellAnchor>
  <xdr:twoCellAnchor>
    <xdr:from>
      <xdr:col>6</xdr:col>
      <xdr:colOff>291353</xdr:colOff>
      <xdr:row>66</xdr:row>
      <xdr:rowOff>11206</xdr:rowOff>
    </xdr:from>
    <xdr:to>
      <xdr:col>10</xdr:col>
      <xdr:colOff>493059</xdr:colOff>
      <xdr:row>70</xdr:row>
      <xdr:rowOff>11206</xdr:rowOff>
    </xdr:to>
    <xdr:sp macro="" textlink="$G$68">
      <xdr:nvSpPr>
        <xdr:cNvPr id="14" name="TextBox 13">
          <a:extLst>
            <a:ext uri="{FF2B5EF4-FFF2-40B4-BE49-F238E27FC236}">
              <a16:creationId xmlns:a16="http://schemas.microsoft.com/office/drawing/2014/main" id="{9213E9CB-D732-4A0B-B399-3E016A068DE9}"/>
            </a:ext>
          </a:extLst>
        </xdr:cNvPr>
        <xdr:cNvSpPr txBox="1"/>
      </xdr:nvSpPr>
      <xdr:spPr>
        <a:xfrm>
          <a:off x="11418794" y="13716000"/>
          <a:ext cx="3260912" cy="773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0C22149-4968-4F0C-8F31-953912F7DE39}" type="TxLink">
            <a:rPr lang="en-US" sz="3200" b="1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381001</xdr:colOff>
      <xdr:row>69</xdr:row>
      <xdr:rowOff>1</xdr:rowOff>
    </xdr:from>
    <xdr:to>
      <xdr:col>12</xdr:col>
      <xdr:colOff>280148</xdr:colOff>
      <xdr:row>73</xdr:row>
      <xdr:rowOff>11207</xdr:rowOff>
    </xdr:to>
    <xdr:sp macro="" textlink="$H$68">
      <xdr:nvSpPr>
        <xdr:cNvPr id="15" name="TextBox 14">
          <a:extLst>
            <a:ext uri="{FF2B5EF4-FFF2-40B4-BE49-F238E27FC236}">
              <a16:creationId xmlns:a16="http://schemas.microsoft.com/office/drawing/2014/main" id="{D626AEBB-C7F2-4C83-B1E1-60501EC812F0}"/>
            </a:ext>
          </a:extLst>
        </xdr:cNvPr>
        <xdr:cNvSpPr txBox="1"/>
      </xdr:nvSpPr>
      <xdr:spPr>
        <a:xfrm>
          <a:off x="11508442" y="14287501"/>
          <a:ext cx="4471147" cy="773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1E3C033-B6CF-495A-8A18-7A6B99FD929A}" type="TxLink">
            <a:rPr lang="en-US" sz="1400" b="0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1400" b="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428063</xdr:colOff>
      <xdr:row>86</xdr:row>
      <xdr:rowOff>170325</xdr:rowOff>
    </xdr:from>
    <xdr:to>
      <xdr:col>18</xdr:col>
      <xdr:colOff>504264</xdr:colOff>
      <xdr:row>93</xdr:row>
      <xdr:rowOff>24650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F32448D2-4B19-48E9-4E64-7E827583E443}"/>
            </a:ext>
          </a:extLst>
        </xdr:cNvPr>
        <xdr:cNvGrpSpPr/>
      </xdr:nvGrpSpPr>
      <xdr:grpSpPr>
        <a:xfrm>
          <a:off x="11709896" y="18310158"/>
          <a:ext cx="8352368" cy="1208992"/>
          <a:chOff x="15062946" y="18962591"/>
          <a:chExt cx="8278907" cy="1210237"/>
        </a:xfrm>
      </xdr:grpSpPr>
      <xdr:sp macro="" textlink="#REF!">
        <xdr:nvSpPr>
          <xdr:cNvPr id="20" name="TextBox 19">
            <a:extLst>
              <a:ext uri="{FF2B5EF4-FFF2-40B4-BE49-F238E27FC236}">
                <a16:creationId xmlns:a16="http://schemas.microsoft.com/office/drawing/2014/main" id="{F2EDE96D-A725-4469-B8C0-F7DE17ECCDA5}"/>
              </a:ext>
            </a:extLst>
          </xdr:cNvPr>
          <xdr:cNvSpPr txBox="1"/>
        </xdr:nvSpPr>
        <xdr:spPr>
          <a:xfrm>
            <a:off x="15062946" y="18962591"/>
            <a:ext cx="3260912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F06BC8A-DE15-4289-8CFE-FF0285CA1832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#REF!">
        <xdr:nvSpPr>
          <xdr:cNvPr id="21" name="TextBox 20">
            <a:extLst>
              <a:ext uri="{FF2B5EF4-FFF2-40B4-BE49-F238E27FC236}">
                <a16:creationId xmlns:a16="http://schemas.microsoft.com/office/drawing/2014/main" id="{6321C614-2C8D-42CB-8922-4DA9F13DFDB2}"/>
              </a:ext>
            </a:extLst>
          </xdr:cNvPr>
          <xdr:cNvSpPr txBox="1"/>
        </xdr:nvSpPr>
        <xdr:spPr>
          <a:xfrm>
            <a:off x="15074153" y="19399622"/>
            <a:ext cx="8267700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0800AB2-442E-428F-B7BE-A53AF4B28299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290276</xdr:colOff>
      <xdr:row>96</xdr:row>
      <xdr:rowOff>53783</xdr:rowOff>
    </xdr:from>
    <xdr:to>
      <xdr:col>21</xdr:col>
      <xdr:colOff>253253</xdr:colOff>
      <xdr:row>101</xdr:row>
      <xdr:rowOff>180969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B525D4C8-0217-D122-6731-0268ADFB848A}"/>
            </a:ext>
          </a:extLst>
        </xdr:cNvPr>
        <xdr:cNvGrpSpPr/>
      </xdr:nvGrpSpPr>
      <xdr:grpSpPr>
        <a:xfrm>
          <a:off x="11572109" y="20119783"/>
          <a:ext cx="10080644" cy="1079686"/>
          <a:chOff x="12539380" y="19285323"/>
          <a:chExt cx="9981005" cy="1365124"/>
        </a:xfrm>
      </xdr:grpSpPr>
      <xdr:sp macro="" textlink="$G$105">
        <xdr:nvSpPr>
          <xdr:cNvPr id="22" name="TextBox 21">
            <a:extLst>
              <a:ext uri="{FF2B5EF4-FFF2-40B4-BE49-F238E27FC236}">
                <a16:creationId xmlns:a16="http://schemas.microsoft.com/office/drawing/2014/main" id="{7758059E-F068-4A32-AF48-13126EA8B055}"/>
              </a:ext>
            </a:extLst>
          </xdr:cNvPr>
          <xdr:cNvSpPr txBox="1"/>
        </xdr:nvSpPr>
        <xdr:spPr>
          <a:xfrm>
            <a:off x="12539380" y="19285323"/>
            <a:ext cx="3260912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C3EE57B1-2BDD-4D12-82FB-4B647FB95430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105">
        <xdr:nvSpPr>
          <xdr:cNvPr id="23" name="TextBox 22">
            <a:extLst>
              <a:ext uri="{FF2B5EF4-FFF2-40B4-BE49-F238E27FC236}">
                <a16:creationId xmlns:a16="http://schemas.microsoft.com/office/drawing/2014/main" id="{DE6685DD-25D0-4E4B-8C55-97280B492C21}"/>
              </a:ext>
            </a:extLst>
          </xdr:cNvPr>
          <xdr:cNvSpPr txBox="1"/>
        </xdr:nvSpPr>
        <xdr:spPr>
          <a:xfrm>
            <a:off x="12547148" y="19877241"/>
            <a:ext cx="9973237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973134-D5EA-4610-9832-A41165512344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330011</xdr:colOff>
      <xdr:row>106</xdr:row>
      <xdr:rowOff>152410</xdr:rowOff>
    </xdr:from>
    <xdr:to>
      <xdr:col>22</xdr:col>
      <xdr:colOff>267260</xdr:colOff>
      <xdr:row>111</xdr:row>
      <xdr:rowOff>76202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3A985219-D0F1-9C7F-2FF3-3043193017D5}"/>
            </a:ext>
          </a:extLst>
        </xdr:cNvPr>
        <xdr:cNvGrpSpPr/>
      </xdr:nvGrpSpPr>
      <xdr:grpSpPr>
        <a:xfrm>
          <a:off x="11611844" y="22123410"/>
          <a:ext cx="10668749" cy="876292"/>
          <a:chOff x="11423795" y="29298901"/>
          <a:chExt cx="10560425" cy="1186843"/>
        </a:xfrm>
      </xdr:grpSpPr>
      <xdr:sp macro="" textlink="$G$107">
        <xdr:nvSpPr>
          <xdr:cNvPr id="24" name="TextBox 23">
            <a:extLst>
              <a:ext uri="{FF2B5EF4-FFF2-40B4-BE49-F238E27FC236}">
                <a16:creationId xmlns:a16="http://schemas.microsoft.com/office/drawing/2014/main" id="{50CD2C54-983B-49FA-9A3E-FE5F7B3817E3}"/>
              </a:ext>
            </a:extLst>
          </xdr:cNvPr>
          <xdr:cNvSpPr txBox="1"/>
        </xdr:nvSpPr>
        <xdr:spPr>
          <a:xfrm>
            <a:off x="11436723" y="29298901"/>
            <a:ext cx="3260911" cy="654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3CFF516-65F3-442C-9F31-88DA8F43EE10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107">
        <xdr:nvSpPr>
          <xdr:cNvPr id="25" name="TextBox 24">
            <a:extLst>
              <a:ext uri="{FF2B5EF4-FFF2-40B4-BE49-F238E27FC236}">
                <a16:creationId xmlns:a16="http://schemas.microsoft.com/office/drawing/2014/main" id="{D0C44529-B8D0-48F4-B224-06976A92101E}"/>
              </a:ext>
            </a:extLst>
          </xdr:cNvPr>
          <xdr:cNvSpPr txBox="1"/>
        </xdr:nvSpPr>
        <xdr:spPr>
          <a:xfrm>
            <a:off x="11423795" y="29977002"/>
            <a:ext cx="10560425" cy="5087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246E46C-D6C5-42E6-AB18-4A8649E44AA8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360829</xdr:colOff>
      <xdr:row>112</xdr:row>
      <xdr:rowOff>133349</xdr:rowOff>
    </xdr:from>
    <xdr:to>
      <xdr:col>20</xdr:col>
      <xdr:colOff>104775</xdr:colOff>
      <xdr:row>116</xdr:row>
      <xdr:rowOff>28574</xdr:rowOff>
    </xdr:to>
    <xdr:sp macro="" textlink="$G$111">
      <xdr:nvSpPr>
        <xdr:cNvPr id="26" name="TextBox 25">
          <a:extLst>
            <a:ext uri="{FF2B5EF4-FFF2-40B4-BE49-F238E27FC236}">
              <a16:creationId xmlns:a16="http://schemas.microsoft.com/office/drawing/2014/main" id="{908C598D-05A1-4498-A0F5-9A880FCA2171}"/>
            </a:ext>
          </a:extLst>
        </xdr:cNvPr>
        <xdr:cNvSpPr txBox="1"/>
      </xdr:nvSpPr>
      <xdr:spPr>
        <a:xfrm>
          <a:off x="11647954" y="24136349"/>
          <a:ext cx="9192746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6DA9DEB-9839-4B0D-82CA-BDB48B32BA93}" type="TxLink">
            <a:rPr lang="en-US" sz="3200" b="1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425822</xdr:colOff>
      <xdr:row>118</xdr:row>
      <xdr:rowOff>67235</xdr:rowOff>
    </xdr:from>
    <xdr:to>
      <xdr:col>10</xdr:col>
      <xdr:colOff>627528</xdr:colOff>
      <xdr:row>120</xdr:row>
      <xdr:rowOff>145677</xdr:rowOff>
    </xdr:to>
    <xdr:sp macro="" textlink="$G$123">
      <xdr:nvSpPr>
        <xdr:cNvPr id="28" name="TextBox 27">
          <a:extLst>
            <a:ext uri="{FF2B5EF4-FFF2-40B4-BE49-F238E27FC236}">
              <a16:creationId xmlns:a16="http://schemas.microsoft.com/office/drawing/2014/main" id="{42C95A87-3295-4898-8C2D-960587FD2301}"/>
            </a:ext>
          </a:extLst>
        </xdr:cNvPr>
        <xdr:cNvSpPr txBox="1"/>
      </xdr:nvSpPr>
      <xdr:spPr>
        <a:xfrm>
          <a:off x="11418793" y="36688059"/>
          <a:ext cx="3260911" cy="784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1E210B4-5DDC-4DFB-B3A9-88100899D9A0}" type="TxLink">
            <a:rPr lang="en-US" sz="3200" b="1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403410</xdr:colOff>
      <xdr:row>119</xdr:row>
      <xdr:rowOff>268943</xdr:rowOff>
    </xdr:from>
    <xdr:to>
      <xdr:col>20</xdr:col>
      <xdr:colOff>235322</xdr:colOff>
      <xdr:row>121</xdr:row>
      <xdr:rowOff>22412</xdr:rowOff>
    </xdr:to>
    <xdr:sp macro="" textlink="$H$123">
      <xdr:nvSpPr>
        <xdr:cNvPr id="29" name="TextBox 28">
          <a:extLst>
            <a:ext uri="{FF2B5EF4-FFF2-40B4-BE49-F238E27FC236}">
              <a16:creationId xmlns:a16="http://schemas.microsoft.com/office/drawing/2014/main" id="{2B5EB765-86C7-4B66-AAC5-D26C35391CAE}"/>
            </a:ext>
          </a:extLst>
        </xdr:cNvPr>
        <xdr:cNvSpPr txBox="1"/>
      </xdr:nvSpPr>
      <xdr:spPr>
        <a:xfrm>
          <a:off x="11396381" y="37080267"/>
          <a:ext cx="9244853" cy="470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F3FAED2-AEDB-4603-9971-60588B19B0A0}" type="TxLink">
            <a:rPr lang="en-US" sz="1600" b="0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1600" b="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403411</xdr:colOff>
      <xdr:row>120</xdr:row>
      <xdr:rowOff>29696</xdr:rowOff>
    </xdr:from>
    <xdr:to>
      <xdr:col>10</xdr:col>
      <xdr:colOff>605117</xdr:colOff>
      <xdr:row>123</xdr:row>
      <xdr:rowOff>11206</xdr:rowOff>
    </xdr:to>
    <xdr:sp macro="" textlink="$G$124">
      <xdr:nvSpPr>
        <xdr:cNvPr id="30" name="TextBox 29">
          <a:extLst>
            <a:ext uri="{FF2B5EF4-FFF2-40B4-BE49-F238E27FC236}">
              <a16:creationId xmlns:a16="http://schemas.microsoft.com/office/drawing/2014/main" id="{115D2ECB-20FD-47AC-BACD-FA782D564FFF}"/>
            </a:ext>
          </a:extLst>
        </xdr:cNvPr>
        <xdr:cNvSpPr txBox="1"/>
      </xdr:nvSpPr>
      <xdr:spPr>
        <a:xfrm>
          <a:off x="11396382" y="37356490"/>
          <a:ext cx="3260911" cy="597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214BC7-D78C-401A-B5FD-E0DBE59946CE}" type="TxLink">
            <a:rPr lang="en-US" sz="3200" b="1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403412</xdr:colOff>
      <xdr:row>122</xdr:row>
      <xdr:rowOff>78444</xdr:rowOff>
    </xdr:from>
    <xdr:to>
      <xdr:col>19</xdr:col>
      <xdr:colOff>526677</xdr:colOff>
      <xdr:row>126</xdr:row>
      <xdr:rowOff>0</xdr:rowOff>
    </xdr:to>
    <xdr:sp macro="" textlink="$H$124">
      <xdr:nvSpPr>
        <xdr:cNvPr id="31" name="TextBox 30">
          <a:extLst>
            <a:ext uri="{FF2B5EF4-FFF2-40B4-BE49-F238E27FC236}">
              <a16:creationId xmlns:a16="http://schemas.microsoft.com/office/drawing/2014/main" id="{30B2D240-82F6-4D5A-85F7-9E79811FAED9}"/>
            </a:ext>
          </a:extLst>
        </xdr:cNvPr>
        <xdr:cNvSpPr txBox="1"/>
      </xdr:nvSpPr>
      <xdr:spPr>
        <a:xfrm>
          <a:off x="11530853" y="23946973"/>
          <a:ext cx="8931089" cy="806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45675A-1BDA-45B2-B068-2756EE10D9B8}" type="TxLink">
            <a:rPr lang="en-US" sz="1600" b="0" i="0" u="none" strike="noStrike">
              <a:solidFill>
                <a:srgbClr val="002060"/>
              </a:solidFill>
              <a:latin typeface="Source Sans Pro"/>
            </a:rPr>
            <a:pPr/>
            <a:t> </a:t>
          </a:fld>
          <a:endParaRPr lang="en-AU" sz="1600" b="0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424141</xdr:colOff>
      <xdr:row>124</xdr:row>
      <xdr:rowOff>36979</xdr:rowOff>
    </xdr:from>
    <xdr:to>
      <xdr:col>10</xdr:col>
      <xdr:colOff>625847</xdr:colOff>
      <xdr:row>126</xdr:row>
      <xdr:rowOff>228600</xdr:rowOff>
    </xdr:to>
    <xdr:sp macro="" textlink="$G$125">
      <xdr:nvSpPr>
        <xdr:cNvPr id="32" name="TextBox 31">
          <a:extLst>
            <a:ext uri="{FF2B5EF4-FFF2-40B4-BE49-F238E27FC236}">
              <a16:creationId xmlns:a16="http://schemas.microsoft.com/office/drawing/2014/main" id="{FF2B7D22-3265-40C5-98F2-4A2574907A05}"/>
            </a:ext>
          </a:extLst>
        </xdr:cNvPr>
        <xdr:cNvSpPr txBox="1"/>
      </xdr:nvSpPr>
      <xdr:spPr>
        <a:xfrm>
          <a:off x="11711266" y="27068929"/>
          <a:ext cx="3259231" cy="534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FFCA26D-59D8-42A4-B0D7-21DD79C1C501}" type="TxLink">
            <a:rPr lang="en-US" sz="3200" b="1" i="0" u="none" strike="noStrike">
              <a:solidFill>
                <a:srgbClr val="00B0F0"/>
              </a:solidFill>
              <a:latin typeface="Source Sans Pro"/>
            </a:rPr>
            <a:pPr/>
            <a:t> </a:t>
          </a:fld>
          <a:endParaRPr lang="en-AU" sz="3200" b="1">
            <a:solidFill>
              <a:srgbClr val="00B0F0"/>
            </a:solidFill>
          </a:endParaRPr>
        </a:p>
      </xdr:txBody>
    </xdr:sp>
    <xdr:clientData/>
  </xdr:twoCellAnchor>
  <xdr:twoCellAnchor>
    <xdr:from>
      <xdr:col>6</xdr:col>
      <xdr:colOff>420780</xdr:colOff>
      <xdr:row>126</xdr:row>
      <xdr:rowOff>189941</xdr:rowOff>
    </xdr:from>
    <xdr:to>
      <xdr:col>18</xdr:col>
      <xdr:colOff>387164</xdr:colOff>
      <xdr:row>128</xdr:row>
      <xdr:rowOff>145116</xdr:rowOff>
    </xdr:to>
    <xdr:sp macro="" textlink="$H$125">
      <xdr:nvSpPr>
        <xdr:cNvPr id="33" name="TextBox 32">
          <a:extLst>
            <a:ext uri="{FF2B5EF4-FFF2-40B4-BE49-F238E27FC236}">
              <a16:creationId xmlns:a16="http://schemas.microsoft.com/office/drawing/2014/main" id="{70E7CBDE-7FFB-4808-B239-31D6709C9F18}"/>
            </a:ext>
          </a:extLst>
        </xdr:cNvPr>
        <xdr:cNvSpPr txBox="1"/>
      </xdr:nvSpPr>
      <xdr:spPr>
        <a:xfrm>
          <a:off x="11707905" y="27564791"/>
          <a:ext cx="8195984" cy="393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6333A9-7864-460E-8FDC-C2E46BC5D753}" type="TxLink">
            <a:rPr lang="en-US" sz="1600" b="0" i="0" u="none" strike="noStrike">
              <a:solidFill>
                <a:srgbClr val="00B0F0"/>
              </a:solidFill>
              <a:latin typeface="Source Sans Pro"/>
            </a:rPr>
            <a:pPr/>
            <a:t> </a:t>
          </a:fld>
          <a:endParaRPr lang="en-AU" sz="1600" b="0">
            <a:solidFill>
              <a:srgbClr val="00B0F0"/>
            </a:solidFill>
          </a:endParaRPr>
        </a:p>
      </xdr:txBody>
    </xdr:sp>
    <xdr:clientData/>
  </xdr:twoCellAnchor>
  <xdr:twoCellAnchor>
    <xdr:from>
      <xdr:col>6</xdr:col>
      <xdr:colOff>403411</xdr:colOff>
      <xdr:row>75</xdr:row>
      <xdr:rowOff>100850</xdr:rowOff>
    </xdr:from>
    <xdr:to>
      <xdr:col>24</xdr:col>
      <xdr:colOff>22411</xdr:colOff>
      <xdr:row>86</xdr:row>
      <xdr:rowOff>118781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D12D4D9-7085-BD71-E1AB-D5D9B787A121}"/>
            </a:ext>
          </a:extLst>
        </xdr:cNvPr>
        <xdr:cNvGrpSpPr/>
      </xdr:nvGrpSpPr>
      <xdr:grpSpPr>
        <a:xfrm>
          <a:off x="11685244" y="16145183"/>
          <a:ext cx="11578167" cy="2113431"/>
          <a:chOff x="12651440" y="15800292"/>
          <a:chExt cx="11452412" cy="2113431"/>
        </a:xfrm>
      </xdr:grpSpPr>
      <xdr:sp macro="" textlink="$G$82">
        <xdr:nvSpPr>
          <xdr:cNvPr id="16" name="TextBox 15">
            <a:extLst>
              <a:ext uri="{FF2B5EF4-FFF2-40B4-BE49-F238E27FC236}">
                <a16:creationId xmlns:a16="http://schemas.microsoft.com/office/drawing/2014/main" id="{401E0E3B-AE6E-4DFE-9DEB-1DC95AC38FF2}"/>
              </a:ext>
            </a:extLst>
          </xdr:cNvPr>
          <xdr:cNvSpPr txBox="1"/>
        </xdr:nvSpPr>
        <xdr:spPr>
          <a:xfrm>
            <a:off x="12651440" y="15800292"/>
            <a:ext cx="3260912" cy="77320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5DDFE7B1-7D4C-4AC5-8C3D-97B846D36187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82">
        <xdr:nvSpPr>
          <xdr:cNvPr id="17" name="TextBox 16">
            <a:extLst>
              <a:ext uri="{FF2B5EF4-FFF2-40B4-BE49-F238E27FC236}">
                <a16:creationId xmlns:a16="http://schemas.microsoft.com/office/drawing/2014/main" id="{476D0FC6-4C1E-4D01-B01D-D5FC9E24206F}"/>
              </a:ext>
            </a:extLst>
          </xdr:cNvPr>
          <xdr:cNvSpPr txBox="1"/>
        </xdr:nvSpPr>
        <xdr:spPr>
          <a:xfrm>
            <a:off x="12662646" y="16259734"/>
            <a:ext cx="11441206" cy="77320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310D49C-DF67-496E-8B33-7FB625A3B71D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  <xdr:sp macro="" textlink="$G$83">
        <xdr:nvSpPr>
          <xdr:cNvPr id="18" name="TextBox 17">
            <a:extLst>
              <a:ext uri="{FF2B5EF4-FFF2-40B4-BE49-F238E27FC236}">
                <a16:creationId xmlns:a16="http://schemas.microsoft.com/office/drawing/2014/main" id="{31155B72-4A40-48D5-89CF-714C9C1262A0}"/>
              </a:ext>
            </a:extLst>
          </xdr:cNvPr>
          <xdr:cNvSpPr txBox="1"/>
        </xdr:nvSpPr>
        <xdr:spPr>
          <a:xfrm>
            <a:off x="12669370" y="16669868"/>
            <a:ext cx="3260912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E946569-55D6-4868-A030-418B156DAD4F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83">
        <xdr:nvSpPr>
          <xdr:cNvPr id="19" name="TextBox 18">
            <a:extLst>
              <a:ext uri="{FF2B5EF4-FFF2-40B4-BE49-F238E27FC236}">
                <a16:creationId xmlns:a16="http://schemas.microsoft.com/office/drawing/2014/main" id="{7D17C8A5-EF53-4AEA-97F6-5D531D576FB8}"/>
              </a:ext>
            </a:extLst>
          </xdr:cNvPr>
          <xdr:cNvSpPr txBox="1"/>
        </xdr:nvSpPr>
        <xdr:spPr>
          <a:xfrm>
            <a:off x="12680577" y="17140517"/>
            <a:ext cx="11300010" cy="77320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E1259FF5-FB33-4C0E-A5CC-EE6A9E07A552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331695</xdr:colOff>
      <xdr:row>102</xdr:row>
      <xdr:rowOff>0</xdr:rowOff>
    </xdr:from>
    <xdr:to>
      <xdr:col>23</xdr:col>
      <xdr:colOff>425823</xdr:colOff>
      <xdr:row>108</xdr:row>
      <xdr:rowOff>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EB1ABD14-968D-999F-3AE6-F57BB9ED4CD1}"/>
            </a:ext>
          </a:extLst>
        </xdr:cNvPr>
        <xdr:cNvGrpSpPr/>
      </xdr:nvGrpSpPr>
      <xdr:grpSpPr>
        <a:xfrm>
          <a:off x="11613528" y="21209000"/>
          <a:ext cx="11439462" cy="1143000"/>
          <a:chOff x="3043520" y="18825880"/>
          <a:chExt cx="11322422" cy="1199029"/>
        </a:xfrm>
      </xdr:grpSpPr>
      <xdr:sp macro="" textlink="$G$84">
        <xdr:nvSpPr>
          <xdr:cNvPr id="10" name="TextBox 9">
            <a:extLst>
              <a:ext uri="{FF2B5EF4-FFF2-40B4-BE49-F238E27FC236}">
                <a16:creationId xmlns:a16="http://schemas.microsoft.com/office/drawing/2014/main" id="{2D2530FC-337C-4F20-9151-1AA87838137E}"/>
              </a:ext>
            </a:extLst>
          </xdr:cNvPr>
          <xdr:cNvSpPr txBox="1"/>
        </xdr:nvSpPr>
        <xdr:spPr>
          <a:xfrm>
            <a:off x="3043520" y="18825880"/>
            <a:ext cx="3260912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D6A99380-AA08-49DC-AE52-8D06CAD844CE}" type="TxLink">
              <a:rPr lang="en-US" sz="3200" b="1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3200" b="1">
              <a:solidFill>
                <a:srgbClr val="002060"/>
              </a:solidFill>
            </a:endParaRPr>
          </a:p>
        </xdr:txBody>
      </xdr:sp>
      <xdr:sp macro="" textlink="$H$84">
        <xdr:nvSpPr>
          <xdr:cNvPr id="11" name="TextBox 10">
            <a:extLst>
              <a:ext uri="{FF2B5EF4-FFF2-40B4-BE49-F238E27FC236}">
                <a16:creationId xmlns:a16="http://schemas.microsoft.com/office/drawing/2014/main" id="{82751273-6B78-40BD-9F36-C69A6F7B0069}"/>
              </a:ext>
            </a:extLst>
          </xdr:cNvPr>
          <xdr:cNvSpPr txBox="1"/>
        </xdr:nvSpPr>
        <xdr:spPr>
          <a:xfrm>
            <a:off x="3065932" y="19251703"/>
            <a:ext cx="11300010" cy="7732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F35537C-E8CC-49E8-9ED2-A13453B83093}" type="TxLink">
              <a:rPr lang="en-US" sz="1400" b="0" i="0" u="none" strike="noStrike">
                <a:solidFill>
                  <a:srgbClr val="002060"/>
                </a:solidFill>
                <a:latin typeface="Source Sans Pro"/>
              </a:rPr>
              <a:pPr/>
              <a:t> </a:t>
            </a:fld>
            <a:endParaRPr lang="en-AU" sz="1400" b="0">
              <a:solidFill>
                <a:srgbClr val="002060"/>
              </a:solidFill>
            </a:endParaRPr>
          </a:p>
        </xdr:txBody>
      </xdr:sp>
    </xdr:grpSp>
    <xdr:clientData/>
  </xdr:twoCellAnchor>
  <xdr:twoCellAnchor>
    <xdr:from>
      <xdr:col>6</xdr:col>
      <xdr:colOff>371475</xdr:colOff>
      <xdr:row>115</xdr:row>
      <xdr:rowOff>133350</xdr:rowOff>
    </xdr:from>
    <xdr:to>
      <xdr:col>21</xdr:col>
      <xdr:colOff>324409</xdr:colOff>
      <xdr:row>116</xdr:row>
      <xdr:rowOff>156879</xdr:rowOff>
    </xdr:to>
    <xdr:sp macro="" textlink="$H$111">
      <xdr:nvSpPr>
        <xdr:cNvPr id="6" name="TextBox 5">
          <a:extLst>
            <a:ext uri="{FF2B5EF4-FFF2-40B4-BE49-F238E27FC236}">
              <a16:creationId xmlns:a16="http://schemas.microsoft.com/office/drawing/2014/main" id="{F23AF405-160E-4711-8CCF-E8070AAFBC09}"/>
            </a:ext>
          </a:extLst>
        </xdr:cNvPr>
        <xdr:cNvSpPr txBox="1"/>
      </xdr:nvSpPr>
      <xdr:spPr>
        <a:xfrm>
          <a:off x="11658600" y="24707850"/>
          <a:ext cx="10011334" cy="36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1584FD39-1159-40C9-9C2F-801469EE79BF}" type="TxLink">
            <a:rPr lang="en-US" sz="1400" b="0" i="0" u="none" strike="noStrike">
              <a:solidFill>
                <a:srgbClr val="002060"/>
              </a:solidFill>
              <a:latin typeface="Source Sans Pro"/>
              <a:ea typeface="+mn-ea"/>
              <a:cs typeface="+mn-cs"/>
            </a:rPr>
            <a:pPr marL="0" indent="0"/>
            <a:t> </a:t>
          </a:fld>
          <a:endParaRPr lang="en-AU" sz="1400" b="0" i="0" u="none" strike="noStrike">
            <a:solidFill>
              <a:srgbClr val="002060"/>
            </a:solidFill>
            <a:latin typeface="Source Sans Pro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ah.haigh@harcourts.net" TargetMode="External"/><Relationship Id="rId1" Type="http://schemas.openxmlformats.org/officeDocument/2006/relationships/hyperlink" Target="mailto:interfirms@harcourts.ne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1483-8B98-4106-A13B-7FCC9B86B663}">
  <sheetPr codeName="Sheet1">
    <pageSetUpPr fitToPage="1"/>
  </sheetPr>
  <dimension ref="A1:R173"/>
  <sheetViews>
    <sheetView showGridLines="0" tabSelected="1" topLeftCell="A49" workbookViewId="0">
      <selection activeCell="F58" sqref="F58"/>
    </sheetView>
  </sheetViews>
  <sheetFormatPr defaultColWidth="9.140625" defaultRowHeight="13.5" x14ac:dyDescent="0.25"/>
  <cols>
    <col min="1" max="1" width="8.140625" style="40" customWidth="1"/>
    <col min="2" max="2" width="1.42578125" style="40" customWidth="1"/>
    <col min="3" max="3" width="14.7109375" style="5" customWidth="1"/>
    <col min="4" max="4" width="12.85546875" style="5" customWidth="1"/>
    <col min="5" max="5" width="30.85546875" style="24" customWidth="1"/>
    <col min="6" max="6" width="29.5703125" style="24" customWidth="1"/>
    <col min="7" max="7" width="20.85546875" style="5" customWidth="1"/>
    <col min="8" max="8" width="20.5703125" style="5" customWidth="1"/>
    <col min="9" max="9" width="18" style="5" customWidth="1"/>
    <col min="10" max="10" width="10.7109375" style="5" customWidth="1"/>
    <col min="11" max="11" width="9.85546875" style="5" hidden="1" customWidth="1"/>
    <col min="12" max="18" width="9.85546875" style="5" customWidth="1"/>
    <col min="19" max="16384" width="9.140625" style="5"/>
  </cols>
  <sheetData>
    <row r="1" spans="1:18" x14ac:dyDescent="0.25">
      <c r="E1" s="23"/>
      <c r="F1" s="23"/>
    </row>
    <row r="2" spans="1:18" x14ac:dyDescent="0.25">
      <c r="A2" s="41"/>
      <c r="B2" s="41"/>
      <c r="E2" s="23"/>
      <c r="F2" s="23"/>
    </row>
    <row r="3" spans="1:18" x14ac:dyDescent="0.25">
      <c r="A3" s="41"/>
      <c r="B3" s="41"/>
    </row>
    <row r="5" spans="1:18" x14ac:dyDescent="0.25">
      <c r="A5" s="41"/>
      <c r="B5" s="41"/>
    </row>
    <row r="6" spans="1:18" x14ac:dyDescent="0.25">
      <c r="A6" s="41"/>
      <c r="B6" s="41"/>
    </row>
    <row r="7" spans="1:18" x14ac:dyDescent="0.25">
      <c r="A7" s="41"/>
      <c r="B7" s="41"/>
    </row>
    <row r="8" spans="1:18" x14ac:dyDescent="0.25">
      <c r="A8" s="41"/>
      <c r="B8" s="41"/>
    </row>
    <row r="9" spans="1:18" x14ac:dyDescent="0.25">
      <c r="A9" s="41"/>
      <c r="B9" s="41"/>
      <c r="R9" s="5" t="s">
        <v>0</v>
      </c>
    </row>
    <row r="10" spans="1:18" x14ac:dyDescent="0.25">
      <c r="A10" s="41"/>
      <c r="B10" s="41"/>
    </row>
    <row r="11" spans="1:18" x14ac:dyDescent="0.25">
      <c r="A11" s="41"/>
      <c r="B11" s="41"/>
    </row>
    <row r="12" spans="1:18" ht="36" x14ac:dyDescent="0.55000000000000004">
      <c r="C12" s="44" t="s">
        <v>120</v>
      </c>
    </row>
    <row r="13" spans="1:18" ht="24" x14ac:dyDescent="0.4">
      <c r="C13" s="45" t="s">
        <v>1</v>
      </c>
    </row>
    <row r="14" spans="1:18" x14ac:dyDescent="0.25">
      <c r="C14" s="38"/>
      <c r="D14" s="25"/>
    </row>
    <row r="15" spans="1:18" ht="24" x14ac:dyDescent="0.4">
      <c r="A15" s="42"/>
      <c r="B15" s="42"/>
      <c r="C15" s="49" t="s">
        <v>121</v>
      </c>
    </row>
    <row r="16" spans="1:18" ht="15.75" x14ac:dyDescent="0.25">
      <c r="A16" s="42"/>
      <c r="B16" s="42"/>
      <c r="C16" s="39" t="s">
        <v>138</v>
      </c>
    </row>
    <row r="17" spans="1:10" x14ac:dyDescent="0.25">
      <c r="A17" s="42"/>
      <c r="B17" s="42"/>
      <c r="D17" s="27"/>
      <c r="E17" s="28"/>
      <c r="F17" s="28"/>
      <c r="G17" s="27"/>
      <c r="H17" s="27"/>
      <c r="I17" s="27"/>
      <c r="J17" s="27"/>
    </row>
    <row r="18" spans="1:10" ht="15.75" x14ac:dyDescent="0.25">
      <c r="A18" s="42"/>
      <c r="B18" s="42"/>
      <c r="C18" s="170" t="s">
        <v>133</v>
      </c>
      <c r="D18" s="170"/>
      <c r="E18" s="170"/>
      <c r="F18" s="170"/>
      <c r="G18" s="170"/>
      <c r="H18" s="170"/>
      <c r="I18" s="27"/>
      <c r="J18" s="27"/>
    </row>
    <row r="19" spans="1:10" ht="15.75" x14ac:dyDescent="0.25">
      <c r="A19" s="42"/>
      <c r="B19" s="42"/>
      <c r="C19" s="170" t="s">
        <v>131</v>
      </c>
      <c r="D19" s="170"/>
      <c r="E19" s="170"/>
      <c r="F19" s="170"/>
      <c r="G19" s="170"/>
      <c r="H19" s="170"/>
      <c r="I19" s="27"/>
      <c r="J19" s="27"/>
    </row>
    <row r="20" spans="1:10" ht="15.75" x14ac:dyDescent="0.25">
      <c r="A20" s="42"/>
      <c r="B20" s="42"/>
      <c r="C20" s="158"/>
      <c r="D20" s="29"/>
      <c r="E20" s="28"/>
      <c r="F20" s="28"/>
      <c r="G20" s="27"/>
      <c r="H20" s="27"/>
      <c r="I20" s="27"/>
      <c r="J20" s="27"/>
    </row>
    <row r="21" spans="1:10" ht="64.5" customHeight="1" x14ac:dyDescent="0.25">
      <c r="A21" s="42"/>
      <c r="B21" s="42"/>
      <c r="C21" s="169" t="s">
        <v>130</v>
      </c>
      <c r="D21" s="169"/>
      <c r="E21" s="169"/>
      <c r="F21" s="169"/>
      <c r="G21" s="169"/>
      <c r="H21" s="169"/>
    </row>
    <row r="22" spans="1:10" ht="15.75" x14ac:dyDescent="0.25">
      <c r="A22" s="42"/>
      <c r="B22" s="42"/>
      <c r="C22" s="158"/>
      <c r="D22" s="31"/>
    </row>
    <row r="23" spans="1:10" x14ac:dyDescent="0.25">
      <c r="A23" s="42"/>
      <c r="B23" s="42"/>
      <c r="C23" s="30"/>
      <c r="D23" s="31"/>
    </row>
    <row r="24" spans="1:10" s="52" customFormat="1" ht="21" x14ac:dyDescent="0.35">
      <c r="A24" s="53">
        <f>MAX($A$1:A23)+1</f>
        <v>1</v>
      </c>
      <c r="B24" s="42"/>
      <c r="C24" s="48" t="s">
        <v>3</v>
      </c>
      <c r="D24" s="50"/>
      <c r="E24" s="51"/>
      <c r="F24" s="51"/>
    </row>
    <row r="25" spans="1:10" ht="14.25" thickBot="1" x14ac:dyDescent="0.3">
      <c r="A25" s="42"/>
      <c r="B25" s="42"/>
      <c r="C25" s="25"/>
      <c r="D25" s="25"/>
    </row>
    <row r="26" spans="1:10" x14ac:dyDescent="0.25">
      <c r="A26" s="42"/>
      <c r="B26" s="79"/>
      <c r="C26" s="80"/>
      <c r="D26" s="80"/>
      <c r="E26" s="81"/>
      <c r="F26" s="82"/>
    </row>
    <row r="27" spans="1:10" ht="18.75" x14ac:dyDescent="0.3">
      <c r="A27" s="42"/>
      <c r="B27" s="89"/>
      <c r="C27" s="43"/>
      <c r="D27" s="83" t="s">
        <v>82</v>
      </c>
      <c r="E27" s="84"/>
      <c r="F27" s="85"/>
    </row>
    <row r="28" spans="1:10" ht="14.25" thickBot="1" x14ac:dyDescent="0.3">
      <c r="A28" s="42"/>
      <c r="B28" s="90"/>
      <c r="C28" s="86"/>
      <c r="D28" s="86"/>
      <c r="E28" s="87"/>
      <c r="F28" s="88"/>
    </row>
    <row r="29" spans="1:10" x14ac:dyDescent="0.25">
      <c r="A29" s="42"/>
      <c r="B29" s="42"/>
      <c r="C29" s="25"/>
      <c r="D29" s="25"/>
    </row>
    <row r="30" spans="1:10" s="26" customFormat="1" x14ac:dyDescent="0.25">
      <c r="A30" s="42"/>
      <c r="B30" s="42"/>
      <c r="C30" s="54" t="s">
        <v>4</v>
      </c>
      <c r="D30" s="25"/>
      <c r="E30" s="24"/>
      <c r="F30" s="24"/>
      <c r="G30" s="5"/>
      <c r="H30" s="5"/>
      <c r="I30" s="5"/>
      <c r="J30" s="5"/>
    </row>
    <row r="31" spans="1:10" ht="15.75" x14ac:dyDescent="0.25">
      <c r="A31" s="42"/>
      <c r="B31" s="42"/>
      <c r="C31" s="159" t="s">
        <v>5</v>
      </c>
      <c r="D31" s="32"/>
    </row>
    <row r="32" spans="1:10" ht="15.75" x14ac:dyDescent="0.25">
      <c r="A32" s="42"/>
      <c r="B32" s="42"/>
      <c r="C32" s="159" t="s">
        <v>69</v>
      </c>
      <c r="D32" s="32"/>
      <c r="E32" s="5"/>
      <c r="F32" s="5"/>
    </row>
    <row r="33" spans="1:9" ht="15.75" x14ac:dyDescent="0.25">
      <c r="A33" s="42"/>
      <c r="B33" s="42"/>
      <c r="C33" s="159" t="s">
        <v>6</v>
      </c>
      <c r="D33" s="25"/>
      <c r="E33" s="5"/>
      <c r="F33" s="5"/>
    </row>
    <row r="34" spans="1:9" x14ac:dyDescent="0.25">
      <c r="A34" s="42"/>
      <c r="B34" s="42"/>
      <c r="D34" s="25"/>
      <c r="E34" s="5"/>
      <c r="F34" s="5"/>
    </row>
    <row r="35" spans="1:9" ht="21" x14ac:dyDescent="0.35">
      <c r="A35" s="53">
        <f>MAX($A$1:A34)+1</f>
        <v>2</v>
      </c>
      <c r="B35" s="42"/>
      <c r="C35" s="48" t="s">
        <v>7</v>
      </c>
      <c r="D35" s="25"/>
      <c r="E35" s="5"/>
      <c r="F35" s="5"/>
    </row>
    <row r="36" spans="1:9" x14ac:dyDescent="0.25">
      <c r="A36" s="42"/>
      <c r="B36" s="42"/>
      <c r="C36" s="25"/>
      <c r="D36" s="25"/>
      <c r="E36" s="5"/>
      <c r="F36" s="5"/>
    </row>
    <row r="37" spans="1:9" x14ac:dyDescent="0.25">
      <c r="A37" s="42"/>
      <c r="B37" s="42"/>
      <c r="C37" s="54" t="s">
        <v>4</v>
      </c>
      <c r="D37" s="25"/>
      <c r="E37" s="5"/>
      <c r="F37" s="5"/>
    </row>
    <row r="38" spans="1:9" ht="15.75" x14ac:dyDescent="0.25">
      <c r="A38" s="42"/>
      <c r="B38" s="42"/>
      <c r="C38" s="160" t="s">
        <v>8</v>
      </c>
      <c r="D38" s="31"/>
      <c r="E38" s="5"/>
      <c r="F38" s="5"/>
    </row>
    <row r="39" spans="1:9" ht="15.75" x14ac:dyDescent="0.25">
      <c r="A39" s="42"/>
      <c r="B39" s="42"/>
      <c r="C39" s="160" t="s">
        <v>9</v>
      </c>
      <c r="D39" s="31"/>
      <c r="E39" s="5"/>
      <c r="F39" s="5"/>
    </row>
    <row r="40" spans="1:9" ht="15.75" x14ac:dyDescent="0.25">
      <c r="A40" s="42"/>
      <c r="B40" s="42"/>
      <c r="C40" s="160" t="s">
        <v>10</v>
      </c>
      <c r="D40" s="31"/>
      <c r="E40" s="5"/>
      <c r="F40" s="5"/>
    </row>
    <row r="41" spans="1:9" x14ac:dyDescent="0.25">
      <c r="A41" s="42"/>
      <c r="B41" s="42"/>
      <c r="C41" s="47"/>
      <c r="D41" s="31"/>
      <c r="E41" s="5"/>
      <c r="F41" s="5"/>
    </row>
    <row r="42" spans="1:9" ht="15.75" x14ac:dyDescent="0.25">
      <c r="A42" s="42"/>
      <c r="B42" s="42"/>
      <c r="C42" s="161" t="s">
        <v>68</v>
      </c>
      <c r="D42" s="25"/>
      <c r="E42" s="25"/>
      <c r="F42" s="25"/>
      <c r="G42" s="25"/>
      <c r="H42" s="25"/>
      <c r="I42" s="25"/>
    </row>
    <row r="43" spans="1:9" ht="15.75" x14ac:dyDescent="0.25">
      <c r="A43" s="42"/>
      <c r="B43" s="42"/>
      <c r="C43" s="161"/>
      <c r="D43" s="6"/>
      <c r="E43" s="25"/>
      <c r="F43" s="25"/>
      <c r="G43" s="25"/>
      <c r="H43" s="25"/>
      <c r="I43" s="25"/>
    </row>
    <row r="44" spans="1:9" ht="15.75" x14ac:dyDescent="0.25">
      <c r="A44" s="42"/>
      <c r="B44" s="42"/>
      <c r="C44" s="161" t="s">
        <v>79</v>
      </c>
      <c r="D44" s="6"/>
      <c r="E44" s="25"/>
      <c r="F44" s="25"/>
      <c r="G44" s="25"/>
      <c r="H44" s="25"/>
      <c r="I44" s="25"/>
    </row>
    <row r="45" spans="1:9" x14ac:dyDescent="0.25">
      <c r="A45" s="42"/>
      <c r="B45" s="42"/>
      <c r="C45" s="46"/>
      <c r="D45" s="25"/>
      <c r="E45" s="33"/>
      <c r="F45" s="33"/>
      <c r="G45" s="25"/>
      <c r="H45" s="25"/>
      <c r="I45" s="25"/>
    </row>
    <row r="46" spans="1:9" ht="15.75" x14ac:dyDescent="0.25">
      <c r="A46" s="42"/>
      <c r="B46" s="42"/>
      <c r="C46" s="162" t="s">
        <v>11</v>
      </c>
      <c r="D46" s="6"/>
      <c r="E46" s="33"/>
      <c r="F46" s="33"/>
      <c r="G46" s="25"/>
      <c r="H46" s="25"/>
      <c r="I46" s="25"/>
    </row>
    <row r="47" spans="1:9" x14ac:dyDescent="0.25">
      <c r="A47" s="42"/>
      <c r="B47" s="42"/>
      <c r="C47" s="46"/>
      <c r="D47" s="6"/>
      <c r="E47" s="33"/>
      <c r="F47" s="33"/>
      <c r="G47" s="25"/>
      <c r="H47" s="25"/>
      <c r="I47" s="25"/>
    </row>
    <row r="48" spans="1:9" ht="15.75" x14ac:dyDescent="0.25">
      <c r="A48" s="42"/>
      <c r="B48" s="42"/>
      <c r="C48" s="170" t="s">
        <v>12</v>
      </c>
      <c r="D48" s="170"/>
      <c r="E48" s="170"/>
      <c r="F48" s="170"/>
      <c r="G48" s="170"/>
      <c r="H48" s="170"/>
      <c r="I48" s="25"/>
    </row>
    <row r="49" spans="1:9" ht="15.75" x14ac:dyDescent="0.25">
      <c r="A49" s="42"/>
      <c r="B49" s="42"/>
      <c r="C49" s="170" t="s">
        <v>13</v>
      </c>
      <c r="D49" s="170"/>
      <c r="E49" s="170"/>
      <c r="F49" s="170"/>
      <c r="G49" s="170"/>
      <c r="H49" s="170"/>
      <c r="I49" s="25"/>
    </row>
    <row r="50" spans="1:9" x14ac:dyDescent="0.25">
      <c r="A50" s="42"/>
      <c r="B50" s="42"/>
      <c r="C50" s="25"/>
      <c r="D50" s="25"/>
      <c r="E50" s="5"/>
      <c r="F50" s="5"/>
    </row>
    <row r="51" spans="1:9" ht="21" x14ac:dyDescent="0.35">
      <c r="A51" s="53">
        <f>MAX($A$1:A50)+1</f>
        <v>3</v>
      </c>
      <c r="B51" s="42"/>
      <c r="C51" s="48" t="s">
        <v>14</v>
      </c>
      <c r="D51" s="25"/>
    </row>
    <row r="52" spans="1:9" x14ac:dyDescent="0.25">
      <c r="A52" s="42"/>
      <c r="B52" s="42"/>
      <c r="C52" s="34"/>
      <c r="D52" s="25"/>
    </row>
    <row r="53" spans="1:9" ht="18.75" x14ac:dyDescent="0.3">
      <c r="A53" s="42"/>
      <c r="B53" s="42"/>
      <c r="C53" s="35" t="s">
        <v>139</v>
      </c>
      <c r="D53" s="25"/>
    </row>
    <row r="54" spans="1:9" x14ac:dyDescent="0.25">
      <c r="A54" s="42"/>
      <c r="B54" s="42"/>
    </row>
    <row r="55" spans="1:9" ht="15.75" x14ac:dyDescent="0.25">
      <c r="A55" s="42"/>
      <c r="B55" s="42"/>
      <c r="C55" s="163" t="s">
        <v>15</v>
      </c>
    </row>
    <row r="56" spans="1:9" ht="15.75" x14ac:dyDescent="0.25">
      <c r="A56" s="42"/>
      <c r="B56" s="42"/>
      <c r="C56" s="163"/>
    </row>
    <row r="57" spans="1:9" ht="15.75" x14ac:dyDescent="0.25">
      <c r="A57" s="42"/>
      <c r="B57" s="42"/>
      <c r="C57" s="163" t="s">
        <v>16</v>
      </c>
    </row>
    <row r="58" spans="1:9" ht="15.75" x14ac:dyDescent="0.25">
      <c r="A58" s="42"/>
      <c r="B58" s="42"/>
      <c r="C58" s="163"/>
    </row>
    <row r="59" spans="1:9" ht="15.75" x14ac:dyDescent="0.25">
      <c r="A59" s="42"/>
      <c r="B59" s="42"/>
      <c r="C59" s="163" t="s">
        <v>106</v>
      </c>
    </row>
    <row r="60" spans="1:9" ht="15.75" x14ac:dyDescent="0.25">
      <c r="A60" s="42"/>
      <c r="B60" s="42"/>
      <c r="C60" s="163"/>
    </row>
    <row r="61" spans="1:9" ht="15.75" x14ac:dyDescent="0.25">
      <c r="A61" s="42"/>
      <c r="B61" s="42"/>
      <c r="C61" s="163" t="s">
        <v>17</v>
      </c>
      <c r="D61" s="25"/>
      <c r="E61" s="167" t="s">
        <v>140</v>
      </c>
      <c r="F61" s="5"/>
      <c r="H61" s="36"/>
    </row>
    <row r="62" spans="1:9" x14ac:dyDescent="0.25">
      <c r="A62" s="42"/>
      <c r="B62" s="42"/>
      <c r="C62" s="13"/>
      <c r="D62" s="25"/>
      <c r="F62" s="37"/>
      <c r="H62" s="36"/>
    </row>
    <row r="63" spans="1:9" x14ac:dyDescent="0.25">
      <c r="A63" s="42"/>
      <c r="B63" s="55"/>
      <c r="C63" s="56"/>
      <c r="D63" s="57"/>
      <c r="E63" s="58"/>
      <c r="F63" s="59"/>
      <c r="G63" s="60"/>
      <c r="H63" s="36"/>
    </row>
    <row r="64" spans="1:9" x14ac:dyDescent="0.25">
      <c r="A64" s="42"/>
      <c r="B64" s="61"/>
      <c r="C64" s="62" t="s">
        <v>18</v>
      </c>
      <c r="D64" s="63"/>
      <c r="E64" s="64"/>
      <c r="F64" s="64"/>
      <c r="G64" s="65"/>
      <c r="H64" s="36"/>
    </row>
    <row r="65" spans="1:8" x14ac:dyDescent="0.25">
      <c r="A65" s="42"/>
      <c r="B65" s="61"/>
      <c r="C65" s="62"/>
      <c r="D65" s="66"/>
      <c r="E65" s="64"/>
      <c r="F65" s="64"/>
      <c r="G65" s="65"/>
      <c r="H65" s="36"/>
    </row>
    <row r="66" spans="1:8" ht="15.75" x14ac:dyDescent="0.25">
      <c r="A66" s="42"/>
      <c r="B66" s="61"/>
      <c r="C66" s="164" t="s">
        <v>19</v>
      </c>
      <c r="D66" s="66"/>
      <c r="E66" s="64"/>
      <c r="F66" s="64"/>
      <c r="G66" s="65"/>
      <c r="H66" s="36"/>
    </row>
    <row r="67" spans="1:8" x14ac:dyDescent="0.25">
      <c r="A67" s="42"/>
      <c r="B67" s="61"/>
      <c r="C67" s="67"/>
      <c r="D67" s="66"/>
      <c r="E67" s="64"/>
      <c r="F67" s="64"/>
      <c r="G67" s="65"/>
      <c r="H67" s="36"/>
    </row>
    <row r="68" spans="1:8" x14ac:dyDescent="0.25">
      <c r="A68" s="42"/>
      <c r="B68" s="61"/>
      <c r="C68" s="62" t="s">
        <v>87</v>
      </c>
      <c r="D68" s="66" t="s">
        <v>141</v>
      </c>
      <c r="E68" s="64"/>
      <c r="F68" s="63"/>
      <c r="G68" s="65"/>
    </row>
    <row r="69" spans="1:8" x14ac:dyDescent="0.25">
      <c r="A69" s="42"/>
      <c r="B69" s="61"/>
      <c r="C69" s="62" t="s">
        <v>80</v>
      </c>
      <c r="D69" s="68" t="s">
        <v>142</v>
      </c>
      <c r="E69" s="64"/>
      <c r="F69" s="63"/>
      <c r="G69" s="65"/>
    </row>
    <row r="70" spans="1:8" ht="15" x14ac:dyDescent="0.25">
      <c r="A70" s="42"/>
      <c r="B70" s="61"/>
      <c r="C70" s="62" t="s">
        <v>81</v>
      </c>
      <c r="D70" s="168" t="s">
        <v>143</v>
      </c>
      <c r="E70" s="64"/>
      <c r="F70" s="63"/>
      <c r="G70" s="65"/>
    </row>
    <row r="71" spans="1:8" x14ac:dyDescent="0.25">
      <c r="A71" s="42"/>
      <c r="B71" s="69"/>
      <c r="C71" s="70"/>
      <c r="D71" s="70"/>
      <c r="E71" s="71"/>
      <c r="F71" s="72"/>
      <c r="G71" s="73"/>
    </row>
    <row r="72" spans="1:8" x14ac:dyDescent="0.25">
      <c r="A72" s="42"/>
      <c r="B72" s="42"/>
    </row>
    <row r="73" spans="1:8" x14ac:dyDescent="0.25">
      <c r="A73" s="42"/>
      <c r="B73" s="42"/>
      <c r="C73" s="31"/>
      <c r="D73" s="31"/>
      <c r="E73" s="5"/>
      <c r="F73" s="5"/>
    </row>
    <row r="74" spans="1:8" x14ac:dyDescent="0.25">
      <c r="A74" s="42"/>
      <c r="B74" s="42"/>
      <c r="C74" s="31"/>
      <c r="D74" s="31"/>
      <c r="E74" s="5"/>
      <c r="F74" s="5"/>
    </row>
    <row r="75" spans="1:8" x14ac:dyDescent="0.25">
      <c r="A75" s="42"/>
      <c r="B75" s="42"/>
      <c r="C75" s="25"/>
      <c r="D75" s="25"/>
      <c r="E75" s="5"/>
      <c r="F75" s="5"/>
    </row>
    <row r="76" spans="1:8" x14ac:dyDescent="0.25">
      <c r="A76" s="42"/>
      <c r="B76" s="42"/>
      <c r="C76" s="25"/>
      <c r="D76" s="25"/>
      <c r="E76" s="5"/>
      <c r="F76" s="5"/>
    </row>
    <row r="77" spans="1:8" x14ac:dyDescent="0.25">
      <c r="A77" s="42"/>
      <c r="B77" s="42"/>
      <c r="C77" s="25"/>
      <c r="D77" s="25"/>
      <c r="E77" s="5"/>
      <c r="F77" s="5"/>
    </row>
    <row r="78" spans="1:8" x14ac:dyDescent="0.25">
      <c r="A78" s="42"/>
      <c r="B78" s="42"/>
      <c r="C78" s="31"/>
      <c r="D78" s="31"/>
      <c r="E78" s="5"/>
      <c r="F78" s="5"/>
    </row>
    <row r="79" spans="1:8" x14ac:dyDescent="0.25">
      <c r="A79" s="42"/>
      <c r="B79" s="42"/>
      <c r="C79" s="31"/>
      <c r="D79" s="31"/>
      <c r="E79" s="5"/>
      <c r="F79" s="5"/>
    </row>
    <row r="80" spans="1:8" x14ac:dyDescent="0.25">
      <c r="A80" s="42"/>
      <c r="B80" s="42"/>
      <c r="C80" s="31"/>
      <c r="D80" s="31"/>
      <c r="E80" s="5"/>
      <c r="F80" s="5"/>
    </row>
    <row r="81" spans="1:6" x14ac:dyDescent="0.25">
      <c r="A81" s="42"/>
      <c r="B81" s="42"/>
      <c r="C81" s="31"/>
      <c r="D81" s="31"/>
      <c r="E81" s="5"/>
      <c r="F81" s="5"/>
    </row>
    <row r="82" spans="1:6" x14ac:dyDescent="0.25">
      <c r="A82" s="42"/>
      <c r="B82" s="42"/>
      <c r="C82" s="31"/>
      <c r="D82" s="31"/>
      <c r="E82" s="5"/>
      <c r="F82" s="5"/>
    </row>
    <row r="83" spans="1:6" x14ac:dyDescent="0.25">
      <c r="A83" s="42"/>
      <c r="B83" s="42"/>
      <c r="C83" s="25"/>
      <c r="D83" s="25"/>
      <c r="E83" s="5"/>
      <c r="F83" s="5"/>
    </row>
    <row r="84" spans="1:6" x14ac:dyDescent="0.25">
      <c r="A84" s="42"/>
      <c r="B84" s="42"/>
      <c r="C84" s="25"/>
      <c r="D84" s="25"/>
      <c r="E84" s="5"/>
      <c r="F84" s="5"/>
    </row>
    <row r="85" spans="1:6" x14ac:dyDescent="0.25">
      <c r="A85" s="42"/>
      <c r="B85" s="42"/>
      <c r="C85" s="25"/>
      <c r="D85" s="25"/>
      <c r="E85" s="5"/>
      <c r="F85" s="5"/>
    </row>
    <row r="86" spans="1:6" x14ac:dyDescent="0.25">
      <c r="A86" s="42"/>
      <c r="B86" s="42"/>
      <c r="C86" s="31"/>
      <c r="D86" s="31"/>
      <c r="E86" s="5"/>
      <c r="F86" s="5"/>
    </row>
    <row r="87" spans="1:6" x14ac:dyDescent="0.25">
      <c r="A87" s="42"/>
      <c r="B87" s="42"/>
      <c r="C87" s="31"/>
      <c r="D87" s="31"/>
      <c r="E87" s="5"/>
      <c r="F87" s="5"/>
    </row>
    <row r="88" spans="1:6" x14ac:dyDescent="0.25">
      <c r="A88" s="42"/>
      <c r="B88" s="42"/>
      <c r="C88" s="31"/>
      <c r="D88" s="31"/>
      <c r="E88" s="5"/>
      <c r="F88" s="5"/>
    </row>
    <row r="89" spans="1:6" x14ac:dyDescent="0.25">
      <c r="A89" s="42"/>
      <c r="B89" s="42"/>
      <c r="C89" s="31"/>
      <c r="D89" s="31"/>
      <c r="E89" s="5"/>
      <c r="F89" s="5"/>
    </row>
    <row r="90" spans="1:6" x14ac:dyDescent="0.25">
      <c r="A90" s="42"/>
      <c r="B90" s="42"/>
      <c r="C90" s="31"/>
      <c r="D90" s="31"/>
      <c r="E90" s="5"/>
      <c r="F90" s="5"/>
    </row>
    <row r="91" spans="1:6" x14ac:dyDescent="0.25">
      <c r="A91" s="42"/>
      <c r="B91" s="42"/>
      <c r="C91" s="25"/>
      <c r="D91" s="25"/>
      <c r="E91" s="5"/>
      <c r="F91" s="5"/>
    </row>
    <row r="92" spans="1:6" x14ac:dyDescent="0.25">
      <c r="A92" s="42"/>
      <c r="B92" s="42"/>
      <c r="C92" s="25"/>
      <c r="D92" s="25"/>
      <c r="E92" s="5"/>
      <c r="F92" s="5"/>
    </row>
    <row r="93" spans="1:6" x14ac:dyDescent="0.25">
      <c r="A93" s="42"/>
      <c r="B93" s="42"/>
      <c r="C93" s="25"/>
      <c r="D93" s="25"/>
      <c r="E93" s="5"/>
      <c r="F93" s="5"/>
    </row>
    <row r="94" spans="1:6" x14ac:dyDescent="0.25">
      <c r="A94" s="42"/>
      <c r="B94" s="42"/>
      <c r="C94" s="25"/>
      <c r="D94" s="25"/>
      <c r="E94" s="5"/>
      <c r="F94" s="5"/>
    </row>
    <row r="95" spans="1:6" x14ac:dyDescent="0.25">
      <c r="A95" s="42"/>
      <c r="B95" s="42"/>
      <c r="C95" s="25"/>
      <c r="D95" s="25"/>
      <c r="E95" s="5"/>
      <c r="F95" s="5"/>
    </row>
    <row r="96" spans="1:6" x14ac:dyDescent="0.25">
      <c r="A96" s="42"/>
      <c r="B96" s="42"/>
      <c r="C96" s="31"/>
      <c r="D96" s="31"/>
      <c r="E96" s="5"/>
      <c r="F96" s="5"/>
    </row>
    <row r="97" spans="1:6" x14ac:dyDescent="0.25">
      <c r="A97" s="42"/>
      <c r="B97" s="42"/>
      <c r="C97" s="31"/>
      <c r="D97" s="31"/>
      <c r="E97" s="5"/>
      <c r="F97" s="5"/>
    </row>
    <row r="98" spans="1:6" x14ac:dyDescent="0.25">
      <c r="A98" s="42"/>
      <c r="B98" s="42"/>
      <c r="C98" s="25"/>
      <c r="D98" s="25"/>
      <c r="E98" s="5"/>
      <c r="F98" s="5"/>
    </row>
    <row r="99" spans="1:6" x14ac:dyDescent="0.25">
      <c r="A99" s="42"/>
      <c r="B99" s="42"/>
      <c r="C99" s="25"/>
      <c r="D99" s="25"/>
      <c r="E99" s="5"/>
      <c r="F99" s="5"/>
    </row>
    <row r="100" spans="1:6" x14ac:dyDescent="0.25">
      <c r="A100" s="42"/>
      <c r="B100" s="42"/>
      <c r="C100" s="25"/>
      <c r="D100" s="25"/>
      <c r="E100" s="5"/>
      <c r="F100" s="5"/>
    </row>
    <row r="101" spans="1:6" x14ac:dyDescent="0.25">
      <c r="A101" s="42"/>
      <c r="B101" s="42"/>
      <c r="C101" s="31"/>
      <c r="D101" s="31"/>
      <c r="E101" s="5"/>
      <c r="F101" s="5"/>
    </row>
    <row r="102" spans="1:6" x14ac:dyDescent="0.25">
      <c r="A102" s="42"/>
      <c r="B102" s="42"/>
      <c r="C102" s="31"/>
      <c r="D102" s="31"/>
      <c r="E102" s="5"/>
      <c r="F102" s="5"/>
    </row>
    <row r="103" spans="1:6" x14ac:dyDescent="0.25">
      <c r="A103" s="42"/>
      <c r="B103" s="42"/>
      <c r="C103" s="31"/>
      <c r="D103" s="31"/>
      <c r="E103" s="5"/>
      <c r="F103" s="5"/>
    </row>
    <row r="104" spans="1:6" x14ac:dyDescent="0.25">
      <c r="A104" s="42"/>
      <c r="B104" s="42"/>
      <c r="C104" s="31"/>
      <c r="D104" s="31"/>
      <c r="E104" s="5"/>
      <c r="F104" s="5"/>
    </row>
    <row r="105" spans="1:6" x14ac:dyDescent="0.25">
      <c r="A105" s="42"/>
      <c r="B105" s="42"/>
      <c r="C105" s="31"/>
      <c r="D105" s="31"/>
      <c r="E105" s="5"/>
      <c r="F105" s="5"/>
    </row>
    <row r="106" spans="1:6" x14ac:dyDescent="0.25">
      <c r="A106" s="42"/>
      <c r="B106" s="42"/>
      <c r="C106" s="31"/>
      <c r="D106" s="31"/>
      <c r="E106" s="5"/>
      <c r="F106" s="5"/>
    </row>
    <row r="107" spans="1:6" x14ac:dyDescent="0.25">
      <c r="C107" s="31"/>
      <c r="D107" s="31"/>
      <c r="E107" s="5"/>
      <c r="F107" s="5"/>
    </row>
    <row r="108" spans="1:6" x14ac:dyDescent="0.25">
      <c r="C108" s="31"/>
      <c r="D108" s="31"/>
      <c r="E108" s="5"/>
      <c r="F108" s="5"/>
    </row>
    <row r="109" spans="1:6" x14ac:dyDescent="0.25">
      <c r="C109" s="31"/>
      <c r="D109" s="31"/>
      <c r="E109" s="5"/>
      <c r="F109" s="5"/>
    </row>
    <row r="110" spans="1:6" x14ac:dyDescent="0.25">
      <c r="C110" s="31"/>
      <c r="D110" s="31"/>
      <c r="E110" s="5"/>
      <c r="F110" s="5"/>
    </row>
    <row r="111" spans="1:6" x14ac:dyDescent="0.25">
      <c r="C111" s="31"/>
      <c r="D111" s="31"/>
      <c r="E111" s="5"/>
      <c r="F111" s="5"/>
    </row>
    <row r="112" spans="1:6" x14ac:dyDescent="0.25">
      <c r="C112" s="31"/>
      <c r="D112" s="31"/>
      <c r="E112" s="5"/>
      <c r="F112" s="5"/>
    </row>
    <row r="113" spans="3:6" x14ac:dyDescent="0.25">
      <c r="C113" s="25"/>
      <c r="D113" s="25"/>
      <c r="E113" s="5"/>
      <c r="F113" s="5"/>
    </row>
    <row r="114" spans="3:6" x14ac:dyDescent="0.25">
      <c r="C114" s="25"/>
      <c r="D114" s="25"/>
    </row>
    <row r="115" spans="3:6" x14ac:dyDescent="0.25">
      <c r="C115" s="25"/>
      <c r="D115" s="25"/>
    </row>
    <row r="116" spans="3:6" x14ac:dyDescent="0.25">
      <c r="C116" s="31"/>
      <c r="D116" s="31"/>
    </row>
    <row r="117" spans="3:6" x14ac:dyDescent="0.25">
      <c r="C117" s="31"/>
      <c r="D117" s="31"/>
    </row>
    <row r="118" spans="3:6" x14ac:dyDescent="0.25">
      <c r="C118" s="31"/>
      <c r="D118" s="31"/>
    </row>
    <row r="119" spans="3:6" x14ac:dyDescent="0.25">
      <c r="C119" s="31"/>
      <c r="D119" s="31"/>
    </row>
    <row r="120" spans="3:6" x14ac:dyDescent="0.25">
      <c r="C120" s="31"/>
      <c r="D120" s="31"/>
    </row>
    <row r="121" spans="3:6" x14ac:dyDescent="0.25">
      <c r="C121" s="31"/>
      <c r="D121" s="31"/>
    </row>
    <row r="122" spans="3:6" x14ac:dyDescent="0.25">
      <c r="C122" s="31"/>
      <c r="D122" s="31"/>
    </row>
    <row r="123" spans="3:6" x14ac:dyDescent="0.25">
      <c r="C123" s="31"/>
      <c r="D123" s="31"/>
    </row>
    <row r="124" spans="3:6" x14ac:dyDescent="0.25">
      <c r="C124" s="31"/>
      <c r="D124" s="31"/>
    </row>
    <row r="125" spans="3:6" x14ac:dyDescent="0.25">
      <c r="C125" s="25"/>
      <c r="D125" s="25"/>
    </row>
    <row r="126" spans="3:6" x14ac:dyDescent="0.25">
      <c r="C126" s="25"/>
      <c r="D126" s="25"/>
    </row>
    <row r="127" spans="3:6" x14ac:dyDescent="0.25">
      <c r="C127" s="25"/>
      <c r="D127" s="25"/>
    </row>
    <row r="128" spans="3:6" x14ac:dyDescent="0.25">
      <c r="C128" s="25"/>
      <c r="D128" s="25"/>
    </row>
    <row r="129" spans="3:6" x14ac:dyDescent="0.25">
      <c r="C129" s="25"/>
      <c r="D129" s="25"/>
    </row>
    <row r="131" spans="3:6" x14ac:dyDescent="0.25">
      <c r="E131" s="5"/>
      <c r="F131" s="5"/>
    </row>
    <row r="132" spans="3:6" x14ac:dyDescent="0.25">
      <c r="E132" s="5"/>
      <c r="F132" s="5"/>
    </row>
    <row r="172" spans="1:2" x14ac:dyDescent="0.25">
      <c r="A172" s="38"/>
      <c r="B172" s="38"/>
    </row>
    <row r="173" spans="1:2" x14ac:dyDescent="0.25">
      <c r="A173" s="41"/>
      <c r="B173" s="41"/>
    </row>
  </sheetData>
  <mergeCells count="5">
    <mergeCell ref="C21:H21"/>
    <mergeCell ref="C19:H19"/>
    <mergeCell ref="C48:H48"/>
    <mergeCell ref="C49:H49"/>
    <mergeCell ref="C18:H18"/>
  </mergeCells>
  <hyperlinks>
    <hyperlink ref="E61" r:id="rId1" xr:uid="{D875C2F7-400F-4FB9-9257-8586893BE7A6}"/>
    <hyperlink ref="D70" r:id="rId2" xr:uid="{42391DB0-7BA1-4F7E-8076-7742813A87A4}"/>
  </hyperlinks>
  <pageMargins left="0.70866141732283472" right="0.70866141732283472" top="0.74803149606299213" bottom="0.74803149606299213" header="0.31496062992125984" footer="0.31496062992125984"/>
  <pageSetup paperSize="9" scale="52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5FA9-45EB-4E17-8D44-9464434C678B}">
  <sheetPr codeName="Sheet2">
    <pageSetUpPr fitToPage="1"/>
  </sheetPr>
  <dimension ref="A9:Y133"/>
  <sheetViews>
    <sheetView showGridLines="0" topLeftCell="A7" zoomScale="90" zoomScaleNormal="90" workbookViewId="0">
      <pane ySplit="7" topLeftCell="A14" activePane="bottomLeft" state="frozen"/>
      <selection activeCell="A7" sqref="A7"/>
      <selection pane="bottomLeft" activeCell="F86" sqref="F86"/>
    </sheetView>
  </sheetViews>
  <sheetFormatPr defaultColWidth="9.140625" defaultRowHeight="13.5" x14ac:dyDescent="0.25"/>
  <cols>
    <col min="1" max="1" width="4.42578125" style="40" customWidth="1"/>
    <col min="2" max="2" width="78.5703125" style="2" customWidth="1"/>
    <col min="3" max="3" width="16.85546875" style="3" customWidth="1"/>
    <col min="4" max="5" width="16.85546875" style="7" customWidth="1"/>
    <col min="6" max="6" width="35.7109375" style="7" customWidth="1"/>
    <col min="7" max="7" width="10.7109375" style="105" bestFit="1" customWidth="1"/>
    <col min="8" max="8" width="9.140625" style="105"/>
    <col min="9" max="9" width="13.5703125" style="105" bestFit="1" customWidth="1"/>
    <col min="10" max="10" width="12.42578125" style="105" bestFit="1" customWidth="1"/>
    <col min="11" max="11" width="13.5703125" style="105" bestFit="1" customWidth="1"/>
    <col min="12" max="22" width="9.140625" style="105"/>
    <col min="23" max="25" width="9.140625" style="114"/>
    <col min="26" max="16384" width="9.140625" style="5"/>
  </cols>
  <sheetData>
    <row r="9" spans="1:6" ht="46.5" x14ac:dyDescent="0.7">
      <c r="A9" s="115" t="s">
        <v>110</v>
      </c>
      <c r="D9" s="4"/>
      <c r="E9" s="4"/>
      <c r="F9" s="4"/>
    </row>
    <row r="10" spans="1:6" x14ac:dyDescent="0.25">
      <c r="A10" s="41"/>
      <c r="D10" s="4"/>
      <c r="E10" s="4"/>
      <c r="F10" s="4"/>
    </row>
    <row r="11" spans="1:6" ht="15" x14ac:dyDescent="0.25">
      <c r="A11" s="116" t="s">
        <v>20</v>
      </c>
      <c r="B11" s="78"/>
      <c r="C11" s="96">
        <v>46203</v>
      </c>
      <c r="D11" s="95"/>
    </row>
    <row r="12" spans="1:6" ht="15" x14ac:dyDescent="0.25">
      <c r="A12" s="116" t="s">
        <v>2</v>
      </c>
      <c r="B12" s="78"/>
      <c r="C12" s="75" t="s">
        <v>108</v>
      </c>
      <c r="D12" s="76"/>
    </row>
    <row r="13" spans="1:6" ht="15" x14ac:dyDescent="0.25">
      <c r="A13" s="116" t="s">
        <v>70</v>
      </c>
      <c r="B13" s="78"/>
      <c r="C13" s="75" t="s">
        <v>109</v>
      </c>
      <c r="D13" s="76"/>
    </row>
    <row r="14" spans="1:6" x14ac:dyDescent="0.25">
      <c r="B14" s="8"/>
      <c r="C14" s="9"/>
    </row>
    <row r="15" spans="1:6" x14ac:dyDescent="0.25">
      <c r="A15" s="134"/>
      <c r="B15" s="1"/>
      <c r="C15" s="1"/>
      <c r="D15" s="1"/>
      <c r="E15" s="1"/>
      <c r="F15" s="1"/>
    </row>
    <row r="16" spans="1:6" ht="48.75" customHeight="1" x14ac:dyDescent="0.25">
      <c r="A16" s="134"/>
      <c r="B16" s="1"/>
      <c r="C16" s="1"/>
      <c r="D16" s="1"/>
      <c r="E16" s="1"/>
      <c r="F16" s="1"/>
    </row>
    <row r="17" spans="1:25" x14ac:dyDescent="0.25">
      <c r="A17" s="134"/>
      <c r="B17" s="1"/>
      <c r="C17" s="1"/>
      <c r="D17" s="1"/>
      <c r="E17" s="1"/>
      <c r="F17" s="1"/>
    </row>
    <row r="18" spans="1:25" ht="26.25" x14ac:dyDescent="0.4">
      <c r="A18" s="117" t="s">
        <v>21</v>
      </c>
      <c r="B18" s="10"/>
      <c r="C18" s="9"/>
    </row>
    <row r="20" spans="1:25" s="2" customFormat="1" ht="47.25" x14ac:dyDescent="0.25">
      <c r="A20" s="135"/>
      <c r="B20" s="11"/>
      <c r="C20" s="102" t="s">
        <v>23</v>
      </c>
      <c r="D20" s="102" t="s">
        <v>24</v>
      </c>
      <c r="E20" s="103" t="s">
        <v>25</v>
      </c>
      <c r="F20" s="104" t="s">
        <v>71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18"/>
      <c r="X20" s="118"/>
      <c r="Y20" s="118"/>
    </row>
    <row r="21" spans="1:25" ht="15" x14ac:dyDescent="0.25">
      <c r="A21" s="105"/>
      <c r="B21" s="92" t="s">
        <v>22</v>
      </c>
    </row>
    <row r="22" spans="1:25" ht="15.75" x14ac:dyDescent="0.25">
      <c r="A22" s="152">
        <f>MAX($A$21:A21)+1</f>
        <v>1</v>
      </c>
      <c r="B22" s="22" t="s">
        <v>47</v>
      </c>
      <c r="C22" s="97"/>
      <c r="D22" s="98"/>
      <c r="E22" s="99">
        <f t="shared" ref="E22:E27" si="0">SUM(C22:D22)</f>
        <v>0</v>
      </c>
      <c r="F22" s="91"/>
    </row>
    <row r="23" spans="1:25" ht="15" x14ac:dyDescent="0.25">
      <c r="A23" s="152">
        <f>MAX($A$21:A22)+1</f>
        <v>2</v>
      </c>
      <c r="B23" s="22" t="s">
        <v>119</v>
      </c>
      <c r="C23" s="98"/>
      <c r="D23" s="97"/>
      <c r="E23" s="99">
        <f t="shared" si="0"/>
        <v>0</v>
      </c>
      <c r="F23" s="74"/>
    </row>
    <row r="24" spans="1:25" ht="15" x14ac:dyDescent="0.25">
      <c r="A24" s="152">
        <f>MAX($A$21:A23)+1</f>
        <v>3</v>
      </c>
      <c r="B24" s="22" t="s">
        <v>26</v>
      </c>
      <c r="C24" s="98"/>
      <c r="D24" s="97"/>
      <c r="E24" s="99">
        <f t="shared" si="0"/>
        <v>0</v>
      </c>
      <c r="F24" s="74"/>
    </row>
    <row r="25" spans="1:25" ht="15" x14ac:dyDescent="0.25">
      <c r="A25" s="152">
        <f>MAX($A$21:A24)+1</f>
        <v>4</v>
      </c>
      <c r="B25" s="124" t="s">
        <v>27</v>
      </c>
      <c r="C25" s="97"/>
      <c r="D25" s="97"/>
      <c r="E25" s="99">
        <f t="shared" si="0"/>
        <v>0</v>
      </c>
      <c r="F25" s="74"/>
    </row>
    <row r="26" spans="1:25" ht="15" x14ac:dyDescent="0.25">
      <c r="A26" s="152">
        <f>MAX($A$21:A25)+1</f>
        <v>5</v>
      </c>
      <c r="B26" s="77" t="s">
        <v>126</v>
      </c>
      <c r="C26" s="97"/>
      <c r="D26" s="97"/>
      <c r="E26" s="99">
        <f t="shared" si="0"/>
        <v>0</v>
      </c>
      <c r="F26" s="74"/>
    </row>
    <row r="27" spans="1:25" ht="15" x14ac:dyDescent="0.25">
      <c r="A27" s="152">
        <f>MAX($A$21:A26)+1</f>
        <v>6</v>
      </c>
      <c r="B27" s="77" t="s">
        <v>127</v>
      </c>
      <c r="C27" s="97"/>
      <c r="D27" s="97"/>
      <c r="E27" s="99">
        <f t="shared" si="0"/>
        <v>0</v>
      </c>
      <c r="F27" s="74"/>
    </row>
    <row r="28" spans="1:25" x14ac:dyDescent="0.25">
      <c r="A28" s="1"/>
      <c r="B28" s="77"/>
      <c r="C28" s="77"/>
      <c r="D28" s="77"/>
      <c r="E28" s="77"/>
      <c r="F28" s="74"/>
    </row>
    <row r="29" spans="1:25" ht="15" x14ac:dyDescent="0.25">
      <c r="A29" s="152">
        <f>MAX($A$21:A27)+1</f>
        <v>7</v>
      </c>
      <c r="B29" s="93" t="s">
        <v>28</v>
      </c>
      <c r="C29" s="99">
        <f>+SUM(C22:C27)</f>
        <v>0</v>
      </c>
      <c r="D29" s="99">
        <f>+SUM(D22:D27)</f>
        <v>0</v>
      </c>
      <c r="E29" s="112">
        <f>+SUM(E22:E27)</f>
        <v>0</v>
      </c>
      <c r="F29" s="153" t="s">
        <v>111</v>
      </c>
    </row>
    <row r="30" spans="1:25" ht="15" x14ac:dyDescent="0.25">
      <c r="A30" s="1"/>
      <c r="B30" s="93"/>
      <c r="C30" s="101"/>
      <c r="D30" s="100"/>
      <c r="F30" s="17"/>
    </row>
    <row r="31" spans="1:25" ht="15.75" x14ac:dyDescent="0.25">
      <c r="A31" s="105"/>
      <c r="B31" s="91" t="s">
        <v>4</v>
      </c>
      <c r="C31" s="16"/>
      <c r="D31" s="14"/>
      <c r="E31" s="14"/>
      <c r="F31" s="17"/>
    </row>
    <row r="32" spans="1:25" x14ac:dyDescent="0.25">
      <c r="A32" s="105"/>
      <c r="B32" s="107" t="s">
        <v>105</v>
      </c>
      <c r="C32" s="16"/>
      <c r="D32" s="14"/>
      <c r="E32" s="14"/>
      <c r="F32" s="17"/>
    </row>
    <row r="33" spans="1:8" x14ac:dyDescent="0.25">
      <c r="A33" s="105"/>
      <c r="B33" s="107" t="s">
        <v>88</v>
      </c>
      <c r="C33" s="16"/>
      <c r="D33" s="14"/>
      <c r="E33" s="14"/>
      <c r="F33" s="17"/>
    </row>
    <row r="34" spans="1:8" x14ac:dyDescent="0.25">
      <c r="A34" s="136"/>
      <c r="B34" s="107"/>
      <c r="C34" s="18"/>
      <c r="D34" s="18"/>
      <c r="E34" s="19"/>
      <c r="F34" s="19"/>
      <c r="G34" s="157"/>
    </row>
    <row r="35" spans="1:8" ht="15" x14ac:dyDescent="0.25">
      <c r="A35" s="137"/>
      <c r="B35" s="92" t="str">
        <f>YEAR(C11)&amp;" MARKET SHARE %"</f>
        <v>2026 MARKET SHARE %</v>
      </c>
      <c r="C35" s="120"/>
      <c r="D35" s="121"/>
      <c r="E35" s="121"/>
      <c r="F35" s="121"/>
      <c r="H35" s="157"/>
    </row>
    <row r="36" spans="1:8" ht="27" x14ac:dyDescent="0.25">
      <c r="A36" s="152">
        <f>MAX($A$21:A33)+1</f>
        <v>8</v>
      </c>
      <c r="B36" s="154" t="s">
        <v>104</v>
      </c>
      <c r="C36" s="120"/>
      <c r="D36" s="121"/>
      <c r="E36" s="133">
        <v>0</v>
      </c>
      <c r="F36" s="153" t="s">
        <v>107</v>
      </c>
      <c r="H36" s="157"/>
    </row>
    <row r="37" spans="1:8" x14ac:dyDescent="0.25">
      <c r="A37" s="137"/>
      <c r="B37" s="119"/>
      <c r="C37" s="120"/>
      <c r="D37" s="121"/>
      <c r="E37" s="121"/>
      <c r="F37" s="121"/>
      <c r="H37" s="157"/>
    </row>
    <row r="38" spans="1:8" ht="6" customHeight="1" x14ac:dyDescent="0.25">
      <c r="A38" s="130"/>
      <c r="B38" s="92"/>
      <c r="C38" s="122"/>
      <c r="D38" s="122"/>
      <c r="E38" s="123"/>
      <c r="F38" s="123"/>
      <c r="H38" s="157"/>
    </row>
    <row r="39" spans="1:8" ht="15.75" x14ac:dyDescent="0.25">
      <c r="A39" s="152">
        <f>MAX($A$21:A38)+1</f>
        <v>9</v>
      </c>
      <c r="B39" s="156" t="s">
        <v>112</v>
      </c>
      <c r="C39" s="120"/>
      <c r="E39" s="97"/>
      <c r="F39" s="125"/>
      <c r="H39" s="157"/>
    </row>
    <row r="40" spans="1:8" ht="15.75" x14ac:dyDescent="0.25">
      <c r="A40" s="138"/>
      <c r="B40" s="166" t="s">
        <v>132</v>
      </c>
      <c r="C40" s="18"/>
      <c r="D40" s="20"/>
      <c r="E40" s="20"/>
      <c r="F40" s="20"/>
      <c r="G40" s="136"/>
    </row>
    <row r="41" spans="1:8" ht="9" customHeight="1" x14ac:dyDescent="0.25">
      <c r="A41" s="138"/>
      <c r="B41" s="165"/>
      <c r="C41" s="18"/>
      <c r="D41" s="20"/>
      <c r="E41" s="20"/>
      <c r="F41" s="20"/>
      <c r="G41" s="136"/>
    </row>
    <row r="42" spans="1:8" ht="28.5" customHeight="1" x14ac:dyDescent="0.4">
      <c r="A42" s="138"/>
      <c r="B42" s="155" t="s">
        <v>29</v>
      </c>
      <c r="C42" s="18"/>
      <c r="D42" s="20"/>
      <c r="E42" s="20"/>
      <c r="F42" s="20"/>
      <c r="G42" s="136"/>
    </row>
    <row r="43" spans="1:8" ht="15.75" x14ac:dyDescent="0.25">
      <c r="A43" s="136"/>
      <c r="B43" s="139" t="s">
        <v>30</v>
      </c>
      <c r="C43" s="21"/>
      <c r="D43" s="21"/>
      <c r="E43" s="19"/>
      <c r="F43" s="19"/>
      <c r="G43" s="157"/>
    </row>
    <row r="44" spans="1:8" ht="47.25" x14ac:dyDescent="0.25">
      <c r="A44" s="105"/>
      <c r="C44" s="102" t="s">
        <v>23</v>
      </c>
      <c r="D44" s="102" t="s">
        <v>24</v>
      </c>
      <c r="E44" s="103" t="s">
        <v>25</v>
      </c>
      <c r="F44" s="104" t="s">
        <v>71</v>
      </c>
    </row>
    <row r="45" spans="1:8" ht="15" x14ac:dyDescent="0.25">
      <c r="A45" s="105"/>
      <c r="B45" s="92" t="s">
        <v>31</v>
      </c>
      <c r="C45" s="12"/>
      <c r="D45" s="12"/>
      <c r="E45" s="11"/>
    </row>
    <row r="46" spans="1:8" x14ac:dyDescent="0.25">
      <c r="A46" s="27"/>
      <c r="B46" s="140" t="s">
        <v>32</v>
      </c>
      <c r="C46" s="9"/>
    </row>
    <row r="47" spans="1:8" ht="15" x14ac:dyDescent="0.25">
      <c r="A47" s="152">
        <f>MAX($A$21:A46)+1</f>
        <v>10</v>
      </c>
      <c r="B47" s="22" t="s">
        <v>66</v>
      </c>
      <c r="C47" s="143"/>
      <c r="D47" s="144"/>
      <c r="E47" s="145">
        <f>SUM(C47:D47)</f>
        <v>0</v>
      </c>
    </row>
    <row r="48" spans="1:8" ht="15" x14ac:dyDescent="0.25">
      <c r="A48" s="152">
        <f>MAX($A$21:A47)+1</f>
        <v>11</v>
      </c>
      <c r="B48" s="22" t="s">
        <v>33</v>
      </c>
      <c r="C48" s="143"/>
      <c r="D48" s="143"/>
      <c r="E48" s="145">
        <f t="shared" ref="E48" si="1">SUM(C48:D48)</f>
        <v>0</v>
      </c>
    </row>
    <row r="49" spans="1:9" ht="15" x14ac:dyDescent="0.25">
      <c r="A49" s="152">
        <f>MAX($A$21:A48)+1</f>
        <v>12</v>
      </c>
      <c r="B49" s="141" t="s">
        <v>34</v>
      </c>
      <c r="C49" s="145">
        <f>SUM(C47:C48)</f>
        <v>0</v>
      </c>
      <c r="D49" s="145">
        <f>SUM(D47:D48)</f>
        <v>0</v>
      </c>
      <c r="E49" s="146">
        <f>SUM(E47:E48)</f>
        <v>0</v>
      </c>
      <c r="F49" s="7" t="str">
        <f>IF(ABS(SUM(E47:E48)-E49)&lt;2,"","Total Doesn't Balance - Please Check")</f>
        <v/>
      </c>
    </row>
    <row r="50" spans="1:9" ht="15" x14ac:dyDescent="0.25">
      <c r="A50" s="27"/>
      <c r="C50" s="144"/>
      <c r="D50" s="144"/>
      <c r="E50" s="144"/>
      <c r="G50" s="131" t="str">
        <f>IF(OR(C49=0,C22=0),"",C49/C22)</f>
        <v/>
      </c>
      <c r="H50" s="105" t="str">
        <f>IF(OR(C49=0,C22=0),"","Average Commission per sales Consultant")</f>
        <v/>
      </c>
    </row>
    <row r="51" spans="1:9" ht="15" x14ac:dyDescent="0.25">
      <c r="A51" s="27"/>
      <c r="B51" s="93" t="s">
        <v>35</v>
      </c>
      <c r="C51" s="144"/>
      <c r="D51" s="144"/>
      <c r="E51" s="144"/>
    </row>
    <row r="52" spans="1:9" ht="15" x14ac:dyDescent="0.25">
      <c r="A52" s="152">
        <f>MAX($A$21:A51)+1</f>
        <v>13</v>
      </c>
      <c r="B52" s="22" t="s">
        <v>89</v>
      </c>
      <c r="C52" s="143"/>
      <c r="D52" s="144"/>
      <c r="E52" s="145">
        <f>SUM(C52:D52)</f>
        <v>0</v>
      </c>
    </row>
    <row r="53" spans="1:9" ht="15" x14ac:dyDescent="0.25">
      <c r="A53" s="152">
        <f>MAX($A$21:A52)+1</f>
        <v>14</v>
      </c>
      <c r="B53" s="22" t="s">
        <v>90</v>
      </c>
      <c r="C53" s="143"/>
      <c r="D53" s="144"/>
      <c r="E53" s="145">
        <f>SUM(C53:D53)</f>
        <v>0</v>
      </c>
    </row>
    <row r="54" spans="1:9" ht="15" x14ac:dyDescent="0.25">
      <c r="A54" s="152">
        <f>MAX($A$21:A53)+1</f>
        <v>15</v>
      </c>
      <c r="B54" s="141" t="s">
        <v>91</v>
      </c>
      <c r="C54" s="145">
        <f>+SUM(C52:C53)</f>
        <v>0</v>
      </c>
      <c r="D54" s="144"/>
      <c r="E54" s="146">
        <f>+SUM(E52:E53)</f>
        <v>0</v>
      </c>
      <c r="F54" s="7" t="str">
        <f>IF(ABS(SUM(E52:E53)-E54)&lt;2,"","Total Doesn't Balance - Please Check")</f>
        <v/>
      </c>
      <c r="I54" s="105" t="s">
        <v>0</v>
      </c>
    </row>
    <row r="55" spans="1:9" ht="15" x14ac:dyDescent="0.25">
      <c r="A55" s="27"/>
      <c r="C55" s="144"/>
      <c r="D55" s="144"/>
      <c r="E55" s="144"/>
    </row>
    <row r="56" spans="1:9" ht="15" x14ac:dyDescent="0.25">
      <c r="A56" s="27"/>
      <c r="B56" s="93" t="s">
        <v>36</v>
      </c>
      <c r="C56" s="144"/>
      <c r="D56" s="144"/>
      <c r="E56" s="144"/>
    </row>
    <row r="57" spans="1:9" ht="15" x14ac:dyDescent="0.25">
      <c r="A57" s="152">
        <f>MAX($A$21:A56)+1</f>
        <v>16</v>
      </c>
      <c r="B57" s="126" t="s">
        <v>37</v>
      </c>
      <c r="C57" s="144"/>
      <c r="D57" s="143"/>
      <c r="E57" s="145">
        <f t="shared" ref="E57:E61" si="2">SUM(C57:D57)</f>
        <v>0</v>
      </c>
    </row>
    <row r="58" spans="1:9" ht="15" x14ac:dyDescent="0.25">
      <c r="A58" s="152">
        <f>MAX($A$21:A57)+1</f>
        <v>17</v>
      </c>
      <c r="B58" s="126" t="s">
        <v>122</v>
      </c>
      <c r="C58" s="144"/>
      <c r="D58" s="143"/>
      <c r="E58" s="145">
        <f t="shared" si="2"/>
        <v>0</v>
      </c>
    </row>
    <row r="59" spans="1:9" ht="15" x14ac:dyDescent="0.25">
      <c r="A59" s="152">
        <f>MAX($A$21:A58)+1</f>
        <v>18</v>
      </c>
      <c r="B59" s="126" t="s">
        <v>92</v>
      </c>
      <c r="C59" s="144"/>
      <c r="D59" s="143"/>
      <c r="E59" s="145">
        <f t="shared" si="2"/>
        <v>0</v>
      </c>
    </row>
    <row r="60" spans="1:9" ht="27" x14ac:dyDescent="0.25">
      <c r="A60" s="152">
        <f>MAX($A$21:A59)+1</f>
        <v>19</v>
      </c>
      <c r="B60" s="126" t="s">
        <v>93</v>
      </c>
      <c r="C60" s="144"/>
      <c r="D60" s="143"/>
      <c r="E60" s="145">
        <f t="shared" si="2"/>
        <v>0</v>
      </c>
    </row>
    <row r="61" spans="1:9" ht="15" x14ac:dyDescent="0.25">
      <c r="A61" s="152">
        <f>MAX($A$21:A60)+1</f>
        <v>20</v>
      </c>
      <c r="B61" s="126" t="s">
        <v>38</v>
      </c>
      <c r="C61" s="144"/>
      <c r="D61" s="143"/>
      <c r="E61" s="145">
        <f t="shared" si="2"/>
        <v>0</v>
      </c>
    </row>
    <row r="62" spans="1:9" ht="15" x14ac:dyDescent="0.25">
      <c r="A62" s="152">
        <f>MAX($A$21:A61)+1</f>
        <v>21</v>
      </c>
      <c r="B62" s="141" t="s">
        <v>39</v>
      </c>
      <c r="C62" s="144"/>
      <c r="D62" s="145">
        <f>SUM(D57:D61)</f>
        <v>0</v>
      </c>
      <c r="E62" s="146">
        <f>SUM(E57:E61)</f>
        <v>0</v>
      </c>
      <c r="F62" s="7" t="str">
        <f>IF(ABS(SUM(E57:E61)-E62)&lt;2,"","Total Doesn't Balance - Please Check")</f>
        <v/>
      </c>
      <c r="G62" s="131" t="str">
        <f>IF(OR(D62=0,D23=0),"",D62/D23)</f>
        <v/>
      </c>
      <c r="H62" s="105" t="str">
        <f>IF(OR(D62=0,D23=0),"","Average PM Revenue per Property Manager")</f>
        <v/>
      </c>
    </row>
    <row r="63" spans="1:9" ht="15" x14ac:dyDescent="0.25">
      <c r="A63" s="27"/>
      <c r="C63" s="144"/>
      <c r="D63" s="144"/>
      <c r="E63" s="144"/>
    </row>
    <row r="64" spans="1:9" ht="15" x14ac:dyDescent="0.25">
      <c r="A64" s="27"/>
      <c r="B64" s="93" t="s">
        <v>40</v>
      </c>
      <c r="C64" s="144"/>
      <c r="D64" s="144"/>
      <c r="E64" s="144"/>
    </row>
    <row r="65" spans="1:8" ht="15" x14ac:dyDescent="0.25">
      <c r="A65" s="152">
        <f>MAX($A$21:A64)+1</f>
        <v>22</v>
      </c>
      <c r="B65" s="22" t="s">
        <v>128</v>
      </c>
      <c r="C65" s="143"/>
      <c r="D65" s="143"/>
      <c r="E65" s="145">
        <f>SUM(C65:D65)</f>
        <v>0</v>
      </c>
    </row>
    <row r="66" spans="1:8" ht="15" x14ac:dyDescent="0.25">
      <c r="A66" s="152">
        <f>MAX($A$21:A65)+1</f>
        <v>23</v>
      </c>
      <c r="B66" s="141" t="s">
        <v>41</v>
      </c>
      <c r="C66" s="145">
        <f>+C65</f>
        <v>0</v>
      </c>
      <c r="D66" s="145">
        <f>+D65</f>
        <v>0</v>
      </c>
      <c r="E66" s="146">
        <f>+E65</f>
        <v>0</v>
      </c>
      <c r="F66" s="7" t="str">
        <f>IF(ABS(SUM(E65:E65)-E66)&lt;2,"","Total Doesn't Balance - Please Check")</f>
        <v/>
      </c>
      <c r="G66" s="131"/>
    </row>
    <row r="67" spans="1:8" ht="15" x14ac:dyDescent="0.25">
      <c r="A67" s="27"/>
      <c r="C67" s="144"/>
      <c r="D67" s="144"/>
      <c r="E67" s="144"/>
      <c r="G67" s="131"/>
    </row>
    <row r="68" spans="1:8" ht="15.75" x14ac:dyDescent="0.25">
      <c r="A68" s="152">
        <f>MAX($A$21:A67)+1</f>
        <v>24</v>
      </c>
      <c r="B68" s="93" t="s">
        <v>42</v>
      </c>
      <c r="C68" s="147">
        <f>+C54+C62+C66+C49</f>
        <v>0</v>
      </c>
      <c r="D68" s="147">
        <f>+D54+D62+D66+D49</f>
        <v>0</v>
      </c>
      <c r="E68" s="147">
        <f>+E54+E62+E66+E49</f>
        <v>0</v>
      </c>
      <c r="F68" s="7" t="str">
        <f>IF(ABS(SUM(E66,E62,E54,E49)-E68)&lt;2,"","Total Doesn't Balance - Please Check")</f>
        <v/>
      </c>
      <c r="G68" s="131" t="str">
        <f>IF(OR(E68=0,E29=0),"",E68/E29)</f>
        <v/>
      </c>
      <c r="H68" s="105" t="str">
        <f>IF(OR(E68=0,E29=0),"","Average Total Revenue per Total Head Count")</f>
        <v/>
      </c>
    </row>
    <row r="69" spans="1:8" ht="15" x14ac:dyDescent="0.25">
      <c r="A69" s="27"/>
      <c r="B69" s="8"/>
      <c r="C69" s="144"/>
      <c r="D69" s="144"/>
      <c r="E69" s="144"/>
      <c r="H69" s="105" t="str">
        <f>IF(OR(D67=0,D30=0),"","Average PM Revenue per Property Manager")</f>
        <v/>
      </c>
    </row>
    <row r="70" spans="1:8" ht="15" x14ac:dyDescent="0.25">
      <c r="A70" s="27"/>
      <c r="B70" s="92" t="s">
        <v>43</v>
      </c>
      <c r="C70" s="144"/>
      <c r="D70" s="144"/>
      <c r="E70" s="144"/>
    </row>
    <row r="71" spans="1:8" ht="15.75" x14ac:dyDescent="0.25">
      <c r="A71" s="27"/>
      <c r="B71" s="141" t="s">
        <v>44</v>
      </c>
      <c r="C71" s="144"/>
      <c r="D71" s="144"/>
      <c r="E71" s="144"/>
      <c r="F71" s="104" t="s">
        <v>71</v>
      </c>
    </row>
    <row r="72" spans="1:8" ht="15" x14ac:dyDescent="0.25">
      <c r="A72" s="152">
        <f>MAX($A$21:A71)+1</f>
        <v>25</v>
      </c>
      <c r="B72" s="22" t="s">
        <v>45</v>
      </c>
      <c r="C72" s="143"/>
      <c r="D72" s="143"/>
      <c r="E72" s="145">
        <f>SUM(C72:D72)</f>
        <v>0</v>
      </c>
    </row>
    <row r="73" spans="1:8" ht="15" x14ac:dyDescent="0.25">
      <c r="A73" s="152">
        <f>MAX($A$21:A72)+1</f>
        <v>26</v>
      </c>
      <c r="B73" s="22" t="s">
        <v>83</v>
      </c>
      <c r="C73" s="143"/>
      <c r="D73" s="143"/>
      <c r="E73" s="145">
        <f>SUM(C73:D73)</f>
        <v>0</v>
      </c>
    </row>
    <row r="74" spans="1:8" ht="15" x14ac:dyDescent="0.25">
      <c r="A74" s="152">
        <f>MAX($A$21:A73)+1</f>
        <v>27</v>
      </c>
      <c r="B74" s="141" t="s">
        <v>46</v>
      </c>
      <c r="C74" s="145">
        <f>SUM(C72:C73)</f>
        <v>0</v>
      </c>
      <c r="D74" s="145">
        <f>SUM(D72:D73)</f>
        <v>0</v>
      </c>
      <c r="E74" s="146">
        <f>SUM(E72:E73)</f>
        <v>0</v>
      </c>
      <c r="F74" s="7" t="str">
        <f>IF(ABS(SUM(E72:E73)-E74)&lt;2,"","Total Doesn't Balance - Please Check")</f>
        <v/>
      </c>
    </row>
    <row r="75" spans="1:8" ht="15" x14ac:dyDescent="0.25">
      <c r="A75" s="27"/>
      <c r="C75" s="144"/>
      <c r="D75" s="144"/>
      <c r="E75" s="144"/>
    </row>
    <row r="76" spans="1:8" ht="15" x14ac:dyDescent="0.25">
      <c r="A76" s="27"/>
      <c r="B76" s="15" t="s">
        <v>102</v>
      </c>
      <c r="C76" s="144"/>
      <c r="D76" s="144"/>
      <c r="E76" s="144"/>
      <c r="F76" s="113"/>
    </row>
    <row r="77" spans="1:8" ht="15" x14ac:dyDescent="0.25">
      <c r="A77" s="27"/>
      <c r="B77" s="141" t="s">
        <v>137</v>
      </c>
      <c r="C77" s="144"/>
      <c r="D77" s="144"/>
      <c r="E77" s="144"/>
      <c r="F77" s="113"/>
    </row>
    <row r="78" spans="1:8" ht="15" x14ac:dyDescent="0.25">
      <c r="A78" s="152">
        <f>MAX($A$21:A77)+1</f>
        <v>28</v>
      </c>
      <c r="B78" s="22" t="s">
        <v>129</v>
      </c>
      <c r="C78" s="143"/>
      <c r="D78" s="143"/>
      <c r="E78" s="145">
        <f t="shared" ref="E78:E81" si="3">SUM(C78:D78)</f>
        <v>0</v>
      </c>
      <c r="F78" s="113"/>
    </row>
    <row r="79" spans="1:8" ht="15" x14ac:dyDescent="0.25">
      <c r="A79" s="152">
        <f>MAX($A$21:A78)+1</f>
        <v>29</v>
      </c>
      <c r="B79" s="22" t="s">
        <v>47</v>
      </c>
      <c r="C79" s="143"/>
      <c r="D79" s="143"/>
      <c r="E79" s="145">
        <f t="shared" si="3"/>
        <v>0</v>
      </c>
      <c r="F79" s="113"/>
    </row>
    <row r="80" spans="1:8" ht="15" x14ac:dyDescent="0.25">
      <c r="A80" s="152">
        <f>MAX($A$21:A79)+1</f>
        <v>30</v>
      </c>
      <c r="B80" s="22" t="s">
        <v>113</v>
      </c>
      <c r="C80" s="144"/>
      <c r="D80" s="143"/>
      <c r="E80" s="145">
        <f t="shared" si="3"/>
        <v>0</v>
      </c>
      <c r="F80" s="113"/>
    </row>
    <row r="81" spans="1:8" ht="15" x14ac:dyDescent="0.25">
      <c r="A81" s="152">
        <f>MAX($A$21:A80)+1</f>
        <v>31</v>
      </c>
      <c r="B81" s="126" t="s">
        <v>134</v>
      </c>
      <c r="C81" s="143"/>
      <c r="D81" s="143"/>
      <c r="E81" s="145">
        <f t="shared" si="3"/>
        <v>0</v>
      </c>
      <c r="F81" s="113"/>
    </row>
    <row r="82" spans="1:8" ht="15" x14ac:dyDescent="0.25">
      <c r="A82" s="152">
        <f>MAX($A$21:A81)+1</f>
        <v>32</v>
      </c>
      <c r="B82" s="141" t="s">
        <v>48</v>
      </c>
      <c r="C82" s="145">
        <f>+SUM(C78:C81)</f>
        <v>0</v>
      </c>
      <c r="D82" s="145">
        <f>+SUM(D78:D81)</f>
        <v>0</v>
      </c>
      <c r="E82" s="146">
        <f>+SUM(E78:E81)</f>
        <v>0</v>
      </c>
      <c r="F82" s="7" t="str">
        <f>IF(ABS(SUM(E78:E81)-E82)&lt;2,"","Total Doesn't Balance - Please Check")</f>
        <v/>
      </c>
      <c r="G82" s="132" t="str">
        <f>IF(OR(C82=0,C68=0),"",(C82+C86)/C68)</f>
        <v/>
      </c>
      <c r="H82" s="105" t="str">
        <f>IF(OR(C82=0,C68=0),"","Average Sales Wage % Sales Division Income - For every $100 of Sales revenue made, "&amp;TEXT(G82*100,"$0")&amp;" is paid in Sales Division wages")</f>
        <v/>
      </c>
    </row>
    <row r="83" spans="1:8" ht="15" x14ac:dyDescent="0.25">
      <c r="A83" s="27"/>
      <c r="B83" s="141"/>
      <c r="C83" s="144"/>
      <c r="D83" s="144"/>
      <c r="E83" s="144"/>
      <c r="F83" s="113"/>
      <c r="G83" s="132" t="str">
        <f>IF(OR(D82=0,D68=0),"",(D82+D86)/D68)</f>
        <v/>
      </c>
      <c r="H83" s="105" t="str">
        <f>IF(OR(D82=0,D68=0),"","Average PM Wage % PM Division Income - For every $100 of PM revenue made, "&amp;TEXT(G83*100,"$0")&amp;" is paid in PM Division wages")</f>
        <v/>
      </c>
    </row>
    <row r="84" spans="1:8" ht="15" x14ac:dyDescent="0.25">
      <c r="A84" s="27"/>
      <c r="B84" s="93" t="s">
        <v>49</v>
      </c>
      <c r="C84" s="144"/>
      <c r="D84" s="144"/>
      <c r="E84" s="144"/>
      <c r="F84" s="113"/>
      <c r="G84" s="132" t="str">
        <f>IF(OR(E82=0,E68=0,E105=0),"",(E82+E86+E105)/E68)</f>
        <v/>
      </c>
      <c r="H84" s="105" t="str">
        <f>IF(OR(E82=0,E68=0,E105=0),"","Average Total Wage Expense % Total Income - For every $100 of revenue made "&amp;TEXT(G84*100,"$0")&amp;" is paid in Sales/PM/Admin wages")</f>
        <v/>
      </c>
    </row>
    <row r="85" spans="1:8" ht="15" x14ac:dyDescent="0.25">
      <c r="A85" s="152">
        <f>MAX($A$21:A84)+1</f>
        <v>33</v>
      </c>
      <c r="B85" s="22" t="s">
        <v>50</v>
      </c>
      <c r="C85" s="143"/>
      <c r="D85" s="143"/>
      <c r="E85" s="145">
        <f>SUM(C85:D85)</f>
        <v>0</v>
      </c>
      <c r="F85" s="113"/>
    </row>
    <row r="86" spans="1:8" ht="15" x14ac:dyDescent="0.25">
      <c r="A86" s="152"/>
      <c r="B86" s="141" t="str">
        <f>"Total "&amp;B85</f>
        <v>Total Commissions / referrals to non-staff members</v>
      </c>
      <c r="C86" s="145">
        <f>+SUM(C85:C85)</f>
        <v>0</v>
      </c>
      <c r="D86" s="145">
        <f>+SUM(D85:D85)</f>
        <v>0</v>
      </c>
      <c r="E86" s="146">
        <f>+SUM(E85:E85)</f>
        <v>0</v>
      </c>
      <c r="F86" s="7" t="str">
        <f>IF(ABS(SUM(E85)-E86)&lt;2,"","Total Doesn't Balance - Please Check")</f>
        <v/>
      </c>
    </row>
    <row r="87" spans="1:8" ht="15" x14ac:dyDescent="0.25">
      <c r="A87" s="27"/>
      <c r="B87" s="8"/>
      <c r="C87" s="144"/>
      <c r="D87" s="144"/>
      <c r="E87" s="144"/>
      <c r="F87" s="113"/>
    </row>
    <row r="88" spans="1:8" ht="15.75" x14ac:dyDescent="0.25">
      <c r="A88" s="152">
        <f>MAX($A$21:A87)+1</f>
        <v>34</v>
      </c>
      <c r="B88" s="93" t="s">
        <v>51</v>
      </c>
      <c r="C88" s="147">
        <f>+C82+C74+C86</f>
        <v>0</v>
      </c>
      <c r="D88" s="147">
        <f>+D82+D74+D86</f>
        <v>0</v>
      </c>
      <c r="E88" s="147">
        <f>+E82+E74+E86</f>
        <v>0</v>
      </c>
      <c r="F88" s="7" t="str">
        <f>IF(ABS(SUM(E86,E82,E74)-E88)&lt;2,"","Total Doesn't Balance - Please Check")</f>
        <v/>
      </c>
    </row>
    <row r="89" spans="1:8" ht="15" x14ac:dyDescent="0.25">
      <c r="A89" s="27"/>
      <c r="B89" s="141"/>
      <c r="C89" s="144"/>
      <c r="D89" s="144"/>
      <c r="E89" s="144"/>
      <c r="F89" s="113"/>
    </row>
    <row r="90" spans="1:8" ht="15.75" x14ac:dyDescent="0.25">
      <c r="A90" s="152">
        <f>MAX($A$21:A89)+1</f>
        <v>35</v>
      </c>
      <c r="B90" s="93" t="s">
        <v>52</v>
      </c>
      <c r="C90" s="147">
        <f>C68-C88</f>
        <v>0</v>
      </c>
      <c r="D90" s="147">
        <f>D68-D88</f>
        <v>0</v>
      </c>
      <c r="E90" s="147">
        <f>E68-E88</f>
        <v>0</v>
      </c>
      <c r="F90" s="7" t="str">
        <f>IF(ABS(E68-SUM(E88)-E90)&lt;2,"","Total Doesn't Balance - Please Check")</f>
        <v/>
      </c>
    </row>
    <row r="91" spans="1:8" ht="15" x14ac:dyDescent="0.25">
      <c r="A91" s="27"/>
      <c r="B91" s="8"/>
      <c r="C91" s="144"/>
      <c r="D91" s="144"/>
      <c r="E91" s="144"/>
      <c r="F91" s="113"/>
    </row>
    <row r="92" spans="1:8" ht="15" x14ac:dyDescent="0.25">
      <c r="A92" s="27"/>
      <c r="B92" s="8"/>
      <c r="C92" s="144"/>
      <c r="D92" s="144"/>
      <c r="E92" s="144"/>
    </row>
    <row r="93" spans="1:8" ht="15" x14ac:dyDescent="0.25">
      <c r="A93" s="27"/>
      <c r="B93" s="8"/>
      <c r="C93" s="144"/>
      <c r="D93" s="144"/>
      <c r="E93" s="144"/>
    </row>
    <row r="94" spans="1:8" ht="15" x14ac:dyDescent="0.25">
      <c r="A94" s="27"/>
      <c r="B94" s="92" t="s">
        <v>53</v>
      </c>
      <c r="C94" s="144"/>
      <c r="D94" s="144"/>
      <c r="E94" s="144"/>
    </row>
    <row r="95" spans="1:8" ht="15" x14ac:dyDescent="0.25">
      <c r="A95" s="27"/>
      <c r="B95" s="93" t="s">
        <v>67</v>
      </c>
      <c r="C95" s="144"/>
      <c r="D95" s="144"/>
      <c r="E95" s="144"/>
      <c r="F95" s="113"/>
    </row>
    <row r="96" spans="1:8" ht="15" x14ac:dyDescent="0.25">
      <c r="A96" s="152">
        <f>MAX($A$21:A95)+1</f>
        <v>36</v>
      </c>
      <c r="B96" s="2" t="s">
        <v>114</v>
      </c>
      <c r="C96" s="143"/>
      <c r="D96" s="143"/>
      <c r="E96" s="145">
        <f>SUM(C96:D96)</f>
        <v>0</v>
      </c>
    </row>
    <row r="97" spans="1:8" ht="15" x14ac:dyDescent="0.25">
      <c r="A97" s="152">
        <f>MAX($A$21:A96)+1</f>
        <v>37</v>
      </c>
      <c r="B97" s="141" t="s">
        <v>54</v>
      </c>
      <c r="C97" s="145">
        <f>+SUM(C96:C96)</f>
        <v>0</v>
      </c>
      <c r="D97" s="145">
        <f>+SUM(D96:D96)</f>
        <v>0</v>
      </c>
      <c r="E97" s="146">
        <f>+SUM(E96:E96)</f>
        <v>0</v>
      </c>
      <c r="F97" s="7" t="str">
        <f>IF(ABS(SUM(E96:E96)-E97)&lt;2,"","Total Doesn't Balance - Please Check")</f>
        <v/>
      </c>
    </row>
    <row r="98" spans="1:8" ht="15" x14ac:dyDescent="0.25">
      <c r="A98" s="27"/>
      <c r="B98" s="8"/>
      <c r="C98" s="144"/>
      <c r="D98" s="144"/>
      <c r="E98" s="148"/>
    </row>
    <row r="99" spans="1:8" ht="15" x14ac:dyDescent="0.25">
      <c r="A99" s="27"/>
      <c r="B99" s="15" t="s">
        <v>103</v>
      </c>
      <c r="C99" s="144"/>
      <c r="D99" s="144"/>
      <c r="E99" s="144"/>
    </row>
    <row r="100" spans="1:8" ht="15" x14ac:dyDescent="0.25">
      <c r="A100" s="27"/>
      <c r="B100" s="141" t="s">
        <v>72</v>
      </c>
      <c r="C100" s="144"/>
      <c r="D100" s="144"/>
      <c r="E100" s="144"/>
    </row>
    <row r="101" spans="1:8" ht="15" x14ac:dyDescent="0.25">
      <c r="A101" s="152">
        <f>MAX($A$21:A100)+1</f>
        <v>38</v>
      </c>
      <c r="B101" s="2" t="s">
        <v>136</v>
      </c>
      <c r="C101" s="143"/>
      <c r="D101" s="143"/>
      <c r="E101" s="145">
        <f t="shared" ref="E101:E104" si="4">SUM(C101:D101)</f>
        <v>0</v>
      </c>
    </row>
    <row r="102" spans="1:8" ht="15" x14ac:dyDescent="0.25">
      <c r="A102" s="152">
        <f>MAX($A$21:A101)+1</f>
        <v>39</v>
      </c>
      <c r="B102" s="22" t="s">
        <v>135</v>
      </c>
      <c r="C102" s="143"/>
      <c r="D102" s="143"/>
      <c r="E102" s="145">
        <f t="shared" si="4"/>
        <v>0</v>
      </c>
    </row>
    <row r="103" spans="1:8" ht="15" x14ac:dyDescent="0.25">
      <c r="A103" s="152">
        <f>MAX($A$21:A102)+1</f>
        <v>40</v>
      </c>
      <c r="B103" s="77" t="s">
        <v>116</v>
      </c>
      <c r="C103" s="143"/>
      <c r="D103" s="143"/>
      <c r="E103" s="145">
        <f t="shared" si="4"/>
        <v>0</v>
      </c>
    </row>
    <row r="104" spans="1:8" ht="15" x14ac:dyDescent="0.25">
      <c r="A104" s="152">
        <f>MAX($A$21:A103)+1</f>
        <v>41</v>
      </c>
      <c r="B104" s="77" t="s">
        <v>115</v>
      </c>
      <c r="C104" s="143"/>
      <c r="D104" s="143"/>
      <c r="E104" s="145">
        <f t="shared" si="4"/>
        <v>0</v>
      </c>
    </row>
    <row r="105" spans="1:8" ht="15" x14ac:dyDescent="0.25">
      <c r="A105" s="152">
        <f>MAX($A$21:A104)+1</f>
        <v>42</v>
      </c>
      <c r="B105" s="141" t="s">
        <v>55</v>
      </c>
      <c r="C105" s="145">
        <f>+SUM(C101:C104)</f>
        <v>0</v>
      </c>
      <c r="D105" s="145">
        <f>+SUM(D101:D104)</f>
        <v>0</v>
      </c>
      <c r="E105" s="146">
        <f>+SUM(E101:E104)</f>
        <v>0</v>
      </c>
      <c r="F105" s="7" t="str">
        <f>IF(ABS(SUM(E101:E104)-E105)&lt;2,"","Total Doesn't Balance - Please Check")</f>
        <v/>
      </c>
      <c r="G105" s="132" t="str">
        <f>IF(OR(E105=0,$E$68=0),"",E105/$E$68)</f>
        <v/>
      </c>
      <c r="H105" s="105" t="str">
        <f>IF(OR($E105=0,$E$68=0),"","Average Admin Wage % of Total Income - For every $100 of revenue made "&amp;TEXT(G105*100,"$0")&amp;" is paid in admin wages")</f>
        <v/>
      </c>
    </row>
    <row r="106" spans="1:8" ht="15" x14ac:dyDescent="0.25">
      <c r="A106" s="27"/>
      <c r="C106" s="144"/>
      <c r="D106" s="144"/>
      <c r="E106" s="144"/>
      <c r="F106" s="109"/>
    </row>
    <row r="107" spans="1:8" ht="15" x14ac:dyDescent="0.25">
      <c r="A107" s="152">
        <f>MAX($A$21:A106)+1</f>
        <v>43</v>
      </c>
      <c r="B107" s="142" t="s">
        <v>56</v>
      </c>
      <c r="C107" s="143"/>
      <c r="D107" s="143"/>
      <c r="E107" s="145">
        <f t="shared" ref="E107:E119" si="5">SUM(C107:D107)</f>
        <v>0</v>
      </c>
      <c r="F107" s="107"/>
      <c r="G107" s="132" t="str">
        <f>IFERROR(IF(OR(E107=0,$E$68=0),"",E107/$E$68),"")</f>
        <v/>
      </c>
      <c r="H107" s="105" t="str">
        <f>IFERROR(IF(OR($E107=0,$E$68=0),"","Rent and Occupancy Cost % of Total Income - For every $100 of revenue made "&amp;TEXT(G107*100,"$0")&amp;" is paid in Rent and Occupancy expense"),"")</f>
        <v/>
      </c>
    </row>
    <row r="108" spans="1:8" ht="15" x14ac:dyDescent="0.25">
      <c r="A108" s="152"/>
      <c r="B108" s="126" t="s">
        <v>94</v>
      </c>
      <c r="C108" s="149"/>
      <c r="D108" s="149"/>
      <c r="E108" s="149"/>
      <c r="F108" s="107"/>
      <c r="G108" s="132"/>
    </row>
    <row r="109" spans="1:8" ht="15" x14ac:dyDescent="0.25">
      <c r="A109" s="152">
        <f>MAX($A$21:A108)+1</f>
        <v>44</v>
      </c>
      <c r="B109" s="142" t="s">
        <v>57</v>
      </c>
      <c r="C109" s="143"/>
      <c r="D109" s="143"/>
      <c r="E109" s="145">
        <f t="shared" si="5"/>
        <v>0</v>
      </c>
      <c r="F109" s="107"/>
    </row>
    <row r="110" spans="1:8" ht="15" x14ac:dyDescent="0.25">
      <c r="A110" s="152"/>
      <c r="B110" s="126" t="s">
        <v>123</v>
      </c>
      <c r="C110" s="149"/>
      <c r="D110" s="149"/>
      <c r="E110" s="149"/>
      <c r="F110" s="107"/>
    </row>
    <row r="111" spans="1:8" ht="15" x14ac:dyDescent="0.25">
      <c r="A111" s="152">
        <f>MAX($A$21:A110)+1</f>
        <v>45</v>
      </c>
      <c r="B111" s="142" t="s">
        <v>58</v>
      </c>
      <c r="C111" s="143"/>
      <c r="D111" s="143"/>
      <c r="E111" s="145">
        <f t="shared" si="5"/>
        <v>0</v>
      </c>
      <c r="F111" s="110"/>
      <c r="G111" s="132" t="str">
        <f>IFERROR(IF(OR(SUM(E109:E119,E97,E74)=0,$E$68=0),"",SUM(E97,E109:E119,E74)/$E$68),"")</f>
        <v/>
      </c>
      <c r="H111" s="105" t="str">
        <f>IFERROR(IF(OR(SUM(E96,E74,E109:E119)=0,$E$68=0),"","Other Overhead Costs % of Total Income - For every $100 of revenue made "&amp;TEXT(G111*100,"$0")&amp;" is paid in Other Overhead expense"),"")</f>
        <v/>
      </c>
    </row>
    <row r="112" spans="1:8" ht="15" x14ac:dyDescent="0.25">
      <c r="A112" s="152"/>
      <c r="B112" s="126" t="s">
        <v>124</v>
      </c>
      <c r="C112" s="149"/>
      <c r="D112" s="149"/>
      <c r="E112" s="149"/>
      <c r="F112" s="110"/>
      <c r="G112" s="132"/>
    </row>
    <row r="113" spans="1:8" ht="15" x14ac:dyDescent="0.25">
      <c r="A113" s="152">
        <f>MAX($A$21:A112)+1</f>
        <v>46</v>
      </c>
      <c r="B113" s="142" t="s">
        <v>59</v>
      </c>
      <c r="C113" s="143"/>
      <c r="D113" s="143"/>
      <c r="E113" s="145">
        <f t="shared" si="5"/>
        <v>0</v>
      </c>
      <c r="F113" s="107"/>
    </row>
    <row r="114" spans="1:8" ht="15" x14ac:dyDescent="0.25">
      <c r="A114" s="152"/>
      <c r="B114" s="126" t="s">
        <v>95</v>
      </c>
      <c r="C114" s="149"/>
      <c r="D114" s="149"/>
      <c r="E114" s="149"/>
      <c r="F114" s="107"/>
    </row>
    <row r="115" spans="1:8" ht="15" x14ac:dyDescent="0.25">
      <c r="A115" s="152">
        <f>MAX($A$21:A114)+1</f>
        <v>47</v>
      </c>
      <c r="B115" s="142" t="s">
        <v>117</v>
      </c>
      <c r="C115" s="143"/>
      <c r="D115" s="143"/>
      <c r="E115" s="145">
        <f t="shared" si="5"/>
        <v>0</v>
      </c>
      <c r="F115" s="110"/>
    </row>
    <row r="116" spans="1:8" ht="27" x14ac:dyDescent="0.25">
      <c r="A116" s="152"/>
      <c r="B116" s="126" t="s">
        <v>118</v>
      </c>
      <c r="C116" s="149"/>
      <c r="D116" s="149"/>
      <c r="E116" s="149"/>
      <c r="F116" s="110"/>
    </row>
    <row r="117" spans="1:8" ht="15" x14ac:dyDescent="0.25">
      <c r="A117" s="152">
        <f>MAX($A$21:A116)+1</f>
        <v>48</v>
      </c>
      <c r="B117" s="142" t="s">
        <v>60</v>
      </c>
      <c r="C117" s="143"/>
      <c r="D117" s="143"/>
      <c r="E117" s="145">
        <f t="shared" si="5"/>
        <v>0</v>
      </c>
      <c r="F117" s="106"/>
    </row>
    <row r="118" spans="1:8" ht="15" x14ac:dyDescent="0.25">
      <c r="A118" s="152"/>
      <c r="B118" s="126" t="s">
        <v>96</v>
      </c>
      <c r="C118" s="149"/>
      <c r="D118" s="149"/>
      <c r="E118" s="149"/>
      <c r="F118" s="106"/>
    </row>
    <row r="119" spans="1:8" ht="15" x14ac:dyDescent="0.25">
      <c r="A119" s="152">
        <f>MAX($A$21:A118)+1</f>
        <v>49</v>
      </c>
      <c r="B119" s="142" t="s">
        <v>61</v>
      </c>
      <c r="C119" s="143"/>
      <c r="D119" s="143"/>
      <c r="E119" s="145">
        <f t="shared" si="5"/>
        <v>0</v>
      </c>
      <c r="F119" s="108"/>
    </row>
    <row r="120" spans="1:8" ht="54" x14ac:dyDescent="0.25">
      <c r="A120" s="27"/>
      <c r="B120" s="126" t="s">
        <v>125</v>
      </c>
      <c r="C120" s="144"/>
      <c r="D120" s="144"/>
      <c r="E120" s="144"/>
    </row>
    <row r="121" spans="1:8" ht="15.75" thickBot="1" x14ac:dyDescent="0.3">
      <c r="A121" s="27"/>
      <c r="B121" s="127"/>
      <c r="C121" s="144"/>
      <c r="D121" s="144"/>
      <c r="E121" s="144"/>
    </row>
    <row r="122" spans="1:8" ht="16.5" thickBot="1" x14ac:dyDescent="0.3">
      <c r="A122" s="152">
        <f>MAX($A$21:A121)+1</f>
        <v>50</v>
      </c>
      <c r="B122" s="93" t="s">
        <v>62</v>
      </c>
      <c r="C122" s="150">
        <f>SUM(C107:C119)+C105+C97</f>
        <v>0</v>
      </c>
      <c r="D122" s="150">
        <f>SUM(D107:D119)+D105+D97</f>
        <v>0</v>
      </c>
      <c r="E122" s="150">
        <f>SUM(E107:E119)+E105+E97</f>
        <v>0</v>
      </c>
      <c r="F122" s="7" t="str">
        <f>IF(ABS(SUM(E107:E119,E101:E104,E96:E96)-E122)&lt;2,"","Total Doesn't Balance - Please Check")</f>
        <v/>
      </c>
    </row>
    <row r="123" spans="1:8" ht="15.75" thickBot="1" x14ac:dyDescent="0.3">
      <c r="A123" s="27"/>
      <c r="B123" s="8"/>
      <c r="C123" s="144"/>
      <c r="D123" s="144"/>
      <c r="E123" s="144"/>
      <c r="G123" s="132" t="str">
        <f>IF(OR(C124=0,$C$68=0),"",C124/$C$68)</f>
        <v/>
      </c>
      <c r="H123" s="105" t="str">
        <f>IF(OR($C124=0,$C$68=0),"","Net Profit Margin % (Sales Division) - For every $100 of Sales Division revenue, "&amp;TEXT(G123*100,"$0")&amp;" profit is made")</f>
        <v/>
      </c>
    </row>
    <row r="124" spans="1:8" ht="19.5" thickBot="1" x14ac:dyDescent="0.3">
      <c r="A124" s="152">
        <f>MAX($A$21:A123)+1</f>
        <v>51</v>
      </c>
      <c r="B124" s="93" t="s">
        <v>63</v>
      </c>
      <c r="C124" s="151">
        <f>C90-C122</f>
        <v>0</v>
      </c>
      <c r="D124" s="151">
        <f>D90-D122</f>
        <v>0</v>
      </c>
      <c r="E124" s="151">
        <f>E90-E122</f>
        <v>0</v>
      </c>
      <c r="F124" s="7" t="str">
        <f>IF(ABS(E90-SUM(E122)-E124)&lt;2,"","Total Doesn't Balance - Please Check")</f>
        <v/>
      </c>
      <c r="G124" s="132" t="str">
        <f>IF(OR(D124=0,$D$68=0),"",D124/$D$68)</f>
        <v/>
      </c>
      <c r="H124" s="105" t="str">
        <f>IF(OR($D124=0,$D$68=0),"","Net Profit Margin % (PM Division) - For every $100 of PM Division revenue, "&amp;TEXT(G124*100,"$0")&amp;" profit is made")</f>
        <v/>
      </c>
    </row>
    <row r="125" spans="1:8" x14ac:dyDescent="0.25">
      <c r="A125" s="105"/>
      <c r="G125" s="132" t="str">
        <f>IF(OR(E124=0,$E$68=0),"",E124/$E$68)</f>
        <v/>
      </c>
      <c r="H125" s="105" t="str">
        <f>IF(OR($E124=0,$E$68=0),"","Net Profit Margin % (Total) - For every $100 of Total Revenue, "&amp;TEXT(G125*100,"$0")&amp;" profit is made")</f>
        <v/>
      </c>
    </row>
    <row r="126" spans="1:8" x14ac:dyDescent="0.25">
      <c r="A126" s="105"/>
    </row>
    <row r="127" spans="1:8" ht="21" x14ac:dyDescent="0.25">
      <c r="A127" s="105"/>
      <c r="B127" s="94" t="s">
        <v>4</v>
      </c>
    </row>
    <row r="128" spans="1:8" x14ac:dyDescent="0.25">
      <c r="A128" s="105"/>
    </row>
    <row r="129" spans="1:2" ht="15" x14ac:dyDescent="0.25">
      <c r="A129" s="105"/>
      <c r="B129" s="111" t="s">
        <v>85</v>
      </c>
    </row>
    <row r="130" spans="1:2" x14ac:dyDescent="0.25">
      <c r="A130" s="105"/>
      <c r="B130" s="22" t="s">
        <v>84</v>
      </c>
    </row>
    <row r="131" spans="1:2" x14ac:dyDescent="0.25">
      <c r="A131" s="105"/>
      <c r="B131" s="22" t="s">
        <v>64</v>
      </c>
    </row>
    <row r="132" spans="1:2" x14ac:dyDescent="0.25">
      <c r="A132" s="105"/>
      <c r="B132" s="22" t="s">
        <v>65</v>
      </c>
    </row>
    <row r="133" spans="1:2" x14ac:dyDescent="0.25">
      <c r="B133" s="106"/>
    </row>
  </sheetData>
  <conditionalFormatting sqref="F49">
    <cfRule type="cellIs" dxfId="15" priority="16" operator="equal">
      <formula>"Total Doesn't Balance - Please Check"</formula>
    </cfRule>
  </conditionalFormatting>
  <conditionalFormatting sqref="F54">
    <cfRule type="cellIs" dxfId="14" priority="14" operator="equal">
      <formula>"Total Doesn't Balance - Please Check"</formula>
    </cfRule>
  </conditionalFormatting>
  <conditionalFormatting sqref="F62">
    <cfRule type="cellIs" dxfId="13" priority="13" operator="equal">
      <formula>"Total Doesn't Balance - Please Check"</formula>
    </cfRule>
  </conditionalFormatting>
  <conditionalFormatting sqref="F66">
    <cfRule type="cellIs" dxfId="12" priority="12" operator="equal">
      <formula>"Total Doesn't Balance - Please Check"</formula>
    </cfRule>
  </conditionalFormatting>
  <conditionalFormatting sqref="F68">
    <cfRule type="cellIs" dxfId="11" priority="11" operator="equal">
      <formula>"Total Doesn't Balance - Please Check"</formula>
    </cfRule>
  </conditionalFormatting>
  <conditionalFormatting sqref="F74">
    <cfRule type="cellIs" dxfId="10" priority="10" operator="equal">
      <formula>"Total Doesn't Balance - Please Check"</formula>
    </cfRule>
  </conditionalFormatting>
  <conditionalFormatting sqref="F82">
    <cfRule type="cellIs" dxfId="9" priority="9" operator="equal">
      <formula>"Total Doesn't Balance - Please Check"</formula>
    </cfRule>
  </conditionalFormatting>
  <conditionalFormatting sqref="F86">
    <cfRule type="cellIs" dxfId="8" priority="8" operator="equal">
      <formula>"Total Doesn't Balance - Please Check"</formula>
    </cfRule>
  </conditionalFormatting>
  <conditionalFormatting sqref="F88">
    <cfRule type="cellIs" dxfId="7" priority="7" operator="equal">
      <formula>"Total Doesn't Balance - Please Check"</formula>
    </cfRule>
  </conditionalFormatting>
  <conditionalFormatting sqref="F90">
    <cfRule type="cellIs" dxfId="6" priority="6" operator="equal">
      <formula>"Total Doesn't Balance - Please Check"</formula>
    </cfRule>
  </conditionalFormatting>
  <conditionalFormatting sqref="F97">
    <cfRule type="cellIs" dxfId="5" priority="5" operator="equal">
      <formula>"Total Doesn't Balance - Please Check"</formula>
    </cfRule>
  </conditionalFormatting>
  <conditionalFormatting sqref="F105">
    <cfRule type="cellIs" dxfId="4" priority="4" operator="equal">
      <formula>"Total Doesn't Balance - Please Check"</formula>
    </cfRule>
  </conditionalFormatting>
  <conditionalFormatting sqref="F120:F122">
    <cfRule type="cellIs" dxfId="3" priority="2" operator="equal">
      <formula>"Total Doesn't Balance - Please Check"</formula>
    </cfRule>
  </conditionalFormatting>
  <conditionalFormatting sqref="F124">
    <cfRule type="cellIs" dxfId="2" priority="1" operator="equal">
      <formula>"Total Doesn't Balance - Please Check"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rowBreaks count="1" manualBreakCount="1">
    <brk id="91" max="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6143-E511-46A1-A51A-D47E7DDE362C}">
  <sheetPr codeName="Sheet3"/>
  <dimension ref="A1:G373"/>
  <sheetViews>
    <sheetView zoomScale="85" zoomScaleNormal="85" workbookViewId="0">
      <selection activeCell="K12" sqref="K12"/>
    </sheetView>
  </sheetViews>
  <sheetFormatPr defaultRowHeight="15" x14ac:dyDescent="0.25"/>
  <cols>
    <col min="1" max="1" width="28" customWidth="1"/>
    <col min="2" max="2" width="25" customWidth="1"/>
    <col min="4" max="4" width="85" customWidth="1"/>
    <col min="5" max="5" width="21.5703125" customWidth="1"/>
    <col min="6" max="6" width="12.140625" customWidth="1"/>
    <col min="7" max="7" width="13.7109375" customWidth="1"/>
  </cols>
  <sheetData>
    <row r="1" spans="1:7" x14ac:dyDescent="0.25">
      <c r="A1" s="128" t="s">
        <v>86</v>
      </c>
      <c r="B1" s="128" t="s">
        <v>78</v>
      </c>
      <c r="C1" s="128" t="s">
        <v>73</v>
      </c>
      <c r="D1" s="128" t="s">
        <v>74</v>
      </c>
      <c r="E1" s="128" t="s">
        <v>75</v>
      </c>
      <c r="F1" s="128" t="s">
        <v>76</v>
      </c>
      <c r="G1" s="128" t="s">
        <v>97</v>
      </c>
    </row>
    <row r="2" spans="1:7" x14ac:dyDescent="0.25">
      <c r="A2" t="str">
        <f>Data!$C$12</f>
        <v>Enter Franchise Name HERE</v>
      </c>
      <c r="B2" t="str">
        <f>Data!$C$13</f>
        <v>Enter Office Name HERE</v>
      </c>
      <c r="C2">
        <f>IFERROR(IF(C1=MAX(Data!$A:$A),1,C1+1),1)</f>
        <v>1</v>
      </c>
      <c r="D2" t="str">
        <f>INDEX(Data!B:B,MATCH(Upload!C2,Data!A:A,0))</f>
        <v>Sales Consultants</v>
      </c>
      <c r="E2" t="str">
        <f>VLOOKUP(COUNTIFS($C$2:C2,C2),Lookup!B:C,2,0)</f>
        <v>SALES DIVISION</v>
      </c>
      <c r="F2">
        <f>INDEX(IF(COUNTIFS($C$1:C2,C2)=1,Data!C:C,IF(COUNTIFS($C$2:C2,C2)=2,Data!D:D,IF(COUNTIFS($C$1:C2,C2)=3,Data!E:E,Data!F:F))),MATCH(Upload!$C2,Data!$A:$A,0))</f>
        <v>0</v>
      </c>
      <c r="G2" t="str">
        <f>VLOOKUP($C2,Lookup!$E:$J,2+_xlfn.XLOOKUP($E2,Lookup!$C:$C,Lookup!$B:$B),0)</f>
        <v>Y</v>
      </c>
    </row>
    <row r="3" spans="1:7" x14ac:dyDescent="0.25">
      <c r="A3" t="str">
        <f>Data!$C$12</f>
        <v>Enter Franchise Name HERE</v>
      </c>
      <c r="B3" t="str">
        <f>Data!$C$13</f>
        <v>Enter Office Name HERE</v>
      </c>
      <c r="C3">
        <f>IFERROR(IF(C2=MAX(Data!$A:$A),1,C2+1),1)</f>
        <v>2</v>
      </c>
      <c r="D3" t="str">
        <f>INDEX(Data!B:B,MATCH(Upload!C3,Data!A:A,0))</f>
        <v>Property Managers (including Letting Agents, Inspection Agents and Tenancy Managers)</v>
      </c>
      <c r="E3" t="str">
        <f>VLOOKUP(COUNTIFS($C$2:C3,C3),Lookup!B:C,2,0)</f>
        <v>SALES DIVISION</v>
      </c>
      <c r="F3">
        <f>INDEX(IF(COUNTIFS($C$1:C3,C3)=1,Data!C:C,IF(COUNTIFS($C$2:C3,C3)=2,Data!D:D,IF(COUNTIFS($C$1:C3,C3)=3,Data!E:E,Data!F:F))),MATCH(Upload!$C3,Data!$A:$A,0))</f>
        <v>0</v>
      </c>
      <c r="G3" t="str">
        <f>VLOOKUP($C3,Lookup!$E:$J,2+_xlfn.XLOOKUP($E3,Lookup!$C:$C,Lookup!$B:$B),0)</f>
        <v>N</v>
      </c>
    </row>
    <row r="4" spans="1:7" x14ac:dyDescent="0.25">
      <c r="A4" t="str">
        <f>Data!$C$12</f>
        <v>Enter Franchise Name HERE</v>
      </c>
      <c r="B4" t="str">
        <f>Data!$C$13</f>
        <v>Enter Office Name HERE</v>
      </c>
      <c r="C4">
        <f>IFERROR(IF(C3=MAX(Data!$A:$A),1,C3+1),1)</f>
        <v>3</v>
      </c>
      <c r="D4" t="str">
        <f>INDEX(Data!B:B,MATCH(Upload!C4,Data!A:A,0))</f>
        <v>Business Development Managers (non-selling)</v>
      </c>
      <c r="E4" t="str">
        <f>VLOOKUP(COUNTIFS($C$2:C4,C4),Lookup!B:C,2,0)</f>
        <v>SALES DIVISION</v>
      </c>
      <c r="F4">
        <f>INDEX(IF(COUNTIFS($C$1:C4,C4)=1,Data!C:C,IF(COUNTIFS($C$2:C4,C4)=2,Data!D:D,IF(COUNTIFS($C$1:C4,C4)=3,Data!E:E,Data!F:F))),MATCH(Upload!$C4,Data!$A:$A,0))</f>
        <v>0</v>
      </c>
      <c r="G4" t="str">
        <f>VLOOKUP($C4,Lookup!$E:$J,2+_xlfn.XLOOKUP($E4,Lookup!$C:$C,Lookup!$B:$B),0)</f>
        <v>N</v>
      </c>
    </row>
    <row r="5" spans="1:7" x14ac:dyDescent="0.25">
      <c r="A5" t="str">
        <f>Data!$C$12</f>
        <v>Enter Franchise Name HERE</v>
      </c>
      <c r="B5" t="str">
        <f>Data!$C$13</f>
        <v>Enter Office Name HERE</v>
      </c>
      <c r="C5">
        <f>IFERROR(IF(C4=MAX(Data!$A:$A),1,C4+1),1)</f>
        <v>4</v>
      </c>
      <c r="D5" t="str">
        <f>INDEX(Data!B:B,MATCH(Upload!C5,Data!A:A,0))</f>
        <v>Administration/Clerical Staff (non-selling)</v>
      </c>
      <c r="E5" t="str">
        <f>VLOOKUP(COUNTIFS($C$2:C5,C5),Lookup!B:C,2,0)</f>
        <v>SALES DIVISION</v>
      </c>
      <c r="F5">
        <f>INDEX(IF(COUNTIFS($C$1:C5,C5)=1,Data!C:C,IF(COUNTIFS($C$2:C5,C5)=2,Data!D:D,IF(COUNTIFS($C$1:C5,C5)=3,Data!E:E,Data!F:F))),MATCH(Upload!$C5,Data!$A:$A,0))</f>
        <v>0</v>
      </c>
      <c r="G5" t="str">
        <f>VLOOKUP($C5,Lookup!$E:$J,2+_xlfn.XLOOKUP($E5,Lookup!$C:$C,Lookup!$B:$B),0)</f>
        <v>N</v>
      </c>
    </row>
    <row r="6" spans="1:7" x14ac:dyDescent="0.25">
      <c r="A6" t="str">
        <f>Data!$C$12</f>
        <v>Enter Franchise Name HERE</v>
      </c>
      <c r="B6" t="str">
        <f>Data!$C$13</f>
        <v>Enter Office Name HERE</v>
      </c>
      <c r="C6">
        <f>IFERROR(IF(C5=MAX(Data!$A:$A),1,C5+1),1)</f>
        <v>5</v>
      </c>
      <c r="D6" t="str">
        <f>INDEX(Data!B:B,MATCH(Upload!C6,Data!A:A,0))</f>
        <v>Managers (managing an office)</v>
      </c>
      <c r="E6" t="str">
        <f>VLOOKUP(COUNTIFS($C$2:C6,C6),Lookup!B:C,2,0)</f>
        <v>SALES DIVISION</v>
      </c>
      <c r="F6">
        <f>INDEX(IF(COUNTIFS($C$1:C6,C6)=1,Data!C:C,IF(COUNTIFS($C$2:C6,C6)=2,Data!D:D,IF(COUNTIFS($C$1:C6,C6)=3,Data!E:E,Data!F:F))),MATCH(Upload!$C6,Data!$A:$A,0))</f>
        <v>0</v>
      </c>
      <c r="G6" t="str">
        <f>VLOOKUP($C6,Lookup!$E:$J,2+_xlfn.XLOOKUP($E6,Lookup!$C:$C,Lookup!$B:$B),0)</f>
        <v>Y</v>
      </c>
    </row>
    <row r="7" spans="1:7" x14ac:dyDescent="0.25">
      <c r="A7" t="str">
        <f>Data!$C$12</f>
        <v>Enter Franchise Name HERE</v>
      </c>
      <c r="B7" t="str">
        <f>Data!$C$13</f>
        <v>Enter Office Name HERE</v>
      </c>
      <c r="C7">
        <f>IFERROR(IF(C6=MAX(Data!$A:$A),1,C6+1),1)</f>
        <v>6</v>
      </c>
      <c r="D7" t="str">
        <f>INDEX(Data!B:B,MATCH(Upload!C7,Data!A:A,0))</f>
        <v>Owners (managing or not managing an office)</v>
      </c>
      <c r="E7" t="str">
        <f>VLOOKUP(COUNTIFS($C$2:C7,C7),Lookup!B:C,2,0)</f>
        <v>SALES DIVISION</v>
      </c>
      <c r="F7">
        <f>INDEX(IF(COUNTIFS($C$1:C7,C7)=1,Data!C:C,IF(COUNTIFS($C$2:C7,C7)=2,Data!D:D,IF(COUNTIFS($C$1:C7,C7)=3,Data!E:E,Data!F:F))),MATCH(Upload!$C7,Data!$A:$A,0))</f>
        <v>0</v>
      </c>
      <c r="G7" t="str">
        <f>VLOOKUP($C7,Lookup!$E:$J,2+_xlfn.XLOOKUP($E7,Lookup!$C:$C,Lookup!$B:$B),0)</f>
        <v>Y</v>
      </c>
    </row>
    <row r="8" spans="1:7" x14ac:dyDescent="0.25">
      <c r="A8" t="str">
        <f>Data!$C$12</f>
        <v>Enter Franchise Name HERE</v>
      </c>
      <c r="B8" t="str">
        <f>Data!$C$13</f>
        <v>Enter Office Name HERE</v>
      </c>
      <c r="C8">
        <f>IFERROR(IF(C7=MAX(Data!$A:$A),1,C7+1),1)</f>
        <v>7</v>
      </c>
      <c r="D8" t="str">
        <f>INDEX(Data!B:B,MATCH(Upload!C8,Data!A:A,0))</f>
        <v>TOTAL OFFICE HEAD COUNT</v>
      </c>
      <c r="E8" t="str">
        <f>VLOOKUP(COUNTIFS($C$2:C8,C8),Lookup!B:C,2,0)</f>
        <v>SALES DIVISION</v>
      </c>
      <c r="F8">
        <f>INDEX(IF(COUNTIFS($C$1:C8,C8)=1,Data!C:C,IF(COUNTIFS($C$2:C8,C8)=2,Data!D:D,IF(COUNTIFS($C$1:C8,C8)=3,Data!E:E,Data!F:F))),MATCH(Upload!$C8,Data!$A:$A,0))</f>
        <v>0</v>
      </c>
      <c r="G8" t="str">
        <f>VLOOKUP($C8,Lookup!$E:$J,2+_xlfn.XLOOKUP($E8,Lookup!$C:$C,Lookup!$B:$B),0)</f>
        <v>Y</v>
      </c>
    </row>
    <row r="9" spans="1:7" x14ac:dyDescent="0.25">
      <c r="A9" t="str">
        <f>Data!$C$12</f>
        <v>Enter Franchise Name HERE</v>
      </c>
      <c r="B9" t="str">
        <f>Data!$C$13</f>
        <v>Enter Office Name HERE</v>
      </c>
      <c r="C9">
        <f>IFERROR(IF(C8=MAX(Data!$A:$A),1,C8+1),1)</f>
        <v>8</v>
      </c>
      <c r="D9" t="str">
        <f>INDEX(Data!B:B,MATCH(Upload!C9,Data!A:A,0))</f>
        <v>What is your estimated current Market Share as a % (calculated based on sales volume)</v>
      </c>
      <c r="E9" t="str">
        <f>VLOOKUP(COUNTIFS($C$2:C9,C9),Lookup!B:C,2,0)</f>
        <v>SALES DIVISION</v>
      </c>
      <c r="F9">
        <f>INDEX(IF(COUNTIFS($C$1:C9,C9)=1,Data!C:C,IF(COUNTIFS($C$2:C9,C9)=2,Data!D:D,IF(COUNTIFS($C$1:C9,C9)=3,Data!E:E,Data!F:F))),MATCH(Upload!$C9,Data!$A:$A,0))</f>
        <v>0</v>
      </c>
      <c r="G9" t="str">
        <f>VLOOKUP($C9,Lookup!$E:$J,2+_xlfn.XLOOKUP($E9,Lookup!$C:$C,Lookup!$B:$B),0)</f>
        <v>Y</v>
      </c>
    </row>
    <row r="10" spans="1:7" x14ac:dyDescent="0.25">
      <c r="A10" t="str">
        <f>Data!$C$12</f>
        <v>Enter Franchise Name HERE</v>
      </c>
      <c r="B10" t="str">
        <f>Data!$C$13</f>
        <v>Enter Office Name HERE</v>
      </c>
      <c r="C10">
        <f>IFERROR(IF(C9=MAX(Data!$A:$A),1,C9+1),1)</f>
        <v>9</v>
      </c>
      <c r="D10" t="str">
        <f>INDEX(Data!B:B,MATCH(Upload!C10,Data!A:A,0))</f>
        <v>Name of your current accounting system</v>
      </c>
      <c r="E10" t="str">
        <f>VLOOKUP(COUNTIFS($C$2:C10,C10),Lookup!B:C,2,0)</f>
        <v>SALES DIVISION</v>
      </c>
      <c r="F10">
        <f>INDEX(IF(COUNTIFS($C$1:C10,C10)=1,Data!C:C,IF(COUNTIFS($C$2:C10,C10)=2,Data!D:D,IF(COUNTIFS($C$1:C10,C10)=3,Data!E:E,Data!F:F))),MATCH(Upload!$C10,Data!$A:$A,0))</f>
        <v>0</v>
      </c>
      <c r="G10" t="str">
        <f>VLOOKUP($C10,Lookup!$E:$J,2+_xlfn.XLOOKUP($E10,Lookup!$C:$C,Lookup!$B:$B),0)</f>
        <v>N</v>
      </c>
    </row>
    <row r="11" spans="1:7" x14ac:dyDescent="0.25">
      <c r="A11" t="str">
        <f>Data!$C$12</f>
        <v>Enter Franchise Name HERE</v>
      </c>
      <c r="B11" t="str">
        <f>Data!$C$13</f>
        <v>Enter Office Name HERE</v>
      </c>
      <c r="C11">
        <f>IFERROR(IF(C10=MAX(Data!$A:$A),1,C10+1),1)</f>
        <v>10</v>
      </c>
      <c r="D11" t="str">
        <f>INDEX(Data!B:B,MATCH(Upload!C11,Data!A:A,0))</f>
        <v>Commission - Sales</v>
      </c>
      <c r="E11" t="str">
        <f>VLOOKUP(COUNTIFS($C$2:C11,C11),Lookup!B:C,2,0)</f>
        <v>SALES DIVISION</v>
      </c>
      <c r="F11">
        <f>INDEX(IF(COUNTIFS($C$1:C11,C11)=1,Data!C:C,IF(COUNTIFS($C$2:C11,C11)=2,Data!D:D,IF(COUNTIFS($C$1:C11,C11)=3,Data!E:E,Data!F:F))),MATCH(Upload!$C11,Data!$A:$A,0))</f>
        <v>0</v>
      </c>
      <c r="G11" t="str">
        <f>VLOOKUP($C11,Lookup!$E:$J,2+_xlfn.XLOOKUP($E11,Lookup!$C:$C,Lookup!$B:$B),0)</f>
        <v>N</v>
      </c>
    </row>
    <row r="12" spans="1:7" x14ac:dyDescent="0.25">
      <c r="A12" t="str">
        <f>Data!$C$12</f>
        <v>Enter Franchise Name HERE</v>
      </c>
      <c r="B12" t="str">
        <f>Data!$C$13</f>
        <v>Enter Office Name HERE</v>
      </c>
      <c r="C12">
        <f>IFERROR(IF(C11=MAX(Data!$A:$A),1,C11+1),1)</f>
        <v>11</v>
      </c>
      <c r="D12" t="str">
        <f>INDEX(Data!B:B,MATCH(Upload!C12,Data!A:A,0))</f>
        <v>Commission - Other</v>
      </c>
      <c r="E12" t="str">
        <f>VLOOKUP(COUNTIFS($C$2:C12,C12),Lookup!B:C,2,0)</f>
        <v>SALES DIVISION</v>
      </c>
      <c r="F12">
        <f>INDEX(IF(COUNTIFS($C$1:C12,C12)=1,Data!C:C,IF(COUNTIFS($C$2:C12,C12)=2,Data!D:D,IF(COUNTIFS($C$1:C12,C12)=3,Data!E:E,Data!F:F))),MATCH(Upload!$C12,Data!$A:$A,0))</f>
        <v>0</v>
      </c>
      <c r="G12" t="str">
        <f>VLOOKUP($C12,Lookup!$E:$J,2+_xlfn.XLOOKUP($E12,Lookup!$C:$C,Lookup!$B:$B),0)</f>
        <v>N</v>
      </c>
    </row>
    <row r="13" spans="1:7" x14ac:dyDescent="0.25">
      <c r="A13" t="str">
        <f>Data!$C$12</f>
        <v>Enter Franchise Name HERE</v>
      </c>
      <c r="B13" t="str">
        <f>Data!$C$13</f>
        <v>Enter Office Name HERE</v>
      </c>
      <c r="C13">
        <f>IFERROR(IF(C12=MAX(Data!$A:$A),1,C12+1),1)</f>
        <v>12</v>
      </c>
      <c r="D13" t="str">
        <f>INDEX(Data!B:B,MATCH(Upload!C13,Data!A:A,0))</f>
        <v>Total Commission Income - Sales</v>
      </c>
      <c r="E13" t="str">
        <f>VLOOKUP(COUNTIFS($C$2:C13,C13),Lookup!B:C,2,0)</f>
        <v>SALES DIVISION</v>
      </c>
      <c r="F13">
        <f>INDEX(IF(COUNTIFS($C$1:C13,C13)=1,Data!C:C,IF(COUNTIFS($C$2:C13,C13)=2,Data!D:D,IF(COUNTIFS($C$1:C13,C13)=3,Data!E:E,Data!F:F))),MATCH(Upload!$C13,Data!$A:$A,0))</f>
        <v>0</v>
      </c>
      <c r="G13" t="str">
        <f>VLOOKUP($C13,Lookup!$E:$J,2+_xlfn.XLOOKUP($E13,Lookup!$C:$C,Lookup!$B:$B),0)</f>
        <v>N</v>
      </c>
    </row>
    <row r="14" spans="1:7" x14ac:dyDescent="0.25">
      <c r="A14" t="str">
        <f>Data!$C$12</f>
        <v>Enter Franchise Name HERE</v>
      </c>
      <c r="B14" t="str">
        <f>Data!$C$13</f>
        <v>Enter Office Name HERE</v>
      </c>
      <c r="C14">
        <f>IFERROR(IF(C13=MAX(Data!$A:$A),1,C13+1),1)</f>
        <v>13</v>
      </c>
      <c r="D14" t="str">
        <f>INDEX(Data!B:B,MATCH(Upload!C14,Data!A:A,0))</f>
        <v>VPA Recovery Income (Gross amount is required)</v>
      </c>
      <c r="E14" t="str">
        <f>VLOOKUP(COUNTIFS($C$2:C14,C14),Lookup!B:C,2,0)</f>
        <v>SALES DIVISION</v>
      </c>
      <c r="F14">
        <f>INDEX(IF(COUNTIFS($C$1:C14,C14)=1,Data!C:C,IF(COUNTIFS($C$2:C14,C14)=2,Data!D:D,IF(COUNTIFS($C$1:C14,C14)=3,Data!E:E,Data!F:F))),MATCH(Upload!$C14,Data!$A:$A,0))</f>
        <v>0</v>
      </c>
      <c r="G14" t="str">
        <f>VLOOKUP($C14,Lookup!$E:$J,2+_xlfn.XLOOKUP($E14,Lookup!$C:$C,Lookup!$B:$B),0)</f>
        <v>N</v>
      </c>
    </row>
    <row r="15" spans="1:7" x14ac:dyDescent="0.25">
      <c r="A15" t="str">
        <f>Data!$C$12</f>
        <v>Enter Franchise Name HERE</v>
      </c>
      <c r="B15" t="str">
        <f>Data!$C$13</f>
        <v>Enter Office Name HERE</v>
      </c>
      <c r="C15">
        <f>IFERROR(IF(C14=MAX(Data!$A:$A),1,C14+1),1)</f>
        <v>14</v>
      </c>
      <c r="D15" t="str">
        <f>INDEX(Data!B:B,MATCH(Upload!C15,Data!A:A,0))</f>
        <v>Less: Vendor Property Advertising Expense (Gross amount is required; enter as negative amount)</v>
      </c>
      <c r="E15" t="str">
        <f>VLOOKUP(COUNTIFS($C$2:C15,C15),Lookup!B:C,2,0)</f>
        <v>SALES DIVISION</v>
      </c>
      <c r="F15">
        <f>INDEX(IF(COUNTIFS($C$1:C15,C15)=1,Data!C:C,IF(COUNTIFS($C$2:C15,C15)=2,Data!D:D,IF(COUNTIFS($C$1:C15,C15)=3,Data!E:E,Data!F:F))),MATCH(Upload!$C15,Data!$A:$A,0))</f>
        <v>0</v>
      </c>
      <c r="G15" t="str">
        <f>VLOOKUP($C15,Lookup!$E:$J,2+_xlfn.XLOOKUP($E15,Lookup!$C:$C,Lookup!$B:$B),0)</f>
        <v>N</v>
      </c>
    </row>
    <row r="16" spans="1:7" x14ac:dyDescent="0.25">
      <c r="A16" t="str">
        <f>Data!$C$12</f>
        <v>Enter Franchise Name HERE</v>
      </c>
      <c r="B16" t="str">
        <f>Data!$C$13</f>
        <v>Enter Office Name HERE</v>
      </c>
      <c r="C16">
        <f>IFERROR(IF(C15=MAX(Data!$A:$A),1,C15+1),1)</f>
        <v>15</v>
      </c>
      <c r="D16" t="str">
        <f>INDEX(Data!B:B,MATCH(Upload!C16,Data!A:A,0))</f>
        <v>Net Advertising Recoveries</v>
      </c>
      <c r="E16" t="str">
        <f>VLOOKUP(COUNTIFS($C$2:C16,C16),Lookup!B:C,2,0)</f>
        <v>SALES DIVISION</v>
      </c>
      <c r="F16">
        <f>INDEX(IF(COUNTIFS($C$1:C16,C16)=1,Data!C:C,IF(COUNTIFS($C$2:C16,C16)=2,Data!D:D,IF(COUNTIFS($C$1:C16,C16)=3,Data!E:E,Data!F:F))),MATCH(Upload!$C16,Data!$A:$A,0))</f>
        <v>0</v>
      </c>
      <c r="G16" t="str">
        <f>VLOOKUP($C16,Lookup!$E:$J,2+_xlfn.XLOOKUP($E16,Lookup!$C:$C,Lookup!$B:$B),0)</f>
        <v>N</v>
      </c>
    </row>
    <row r="17" spans="1:7" x14ac:dyDescent="0.25">
      <c r="A17" t="str">
        <f>Data!$C$12</f>
        <v>Enter Franchise Name HERE</v>
      </c>
      <c r="B17" t="str">
        <f>Data!$C$13</f>
        <v>Enter Office Name HERE</v>
      </c>
      <c r="C17">
        <f>IFERROR(IF(C16=MAX(Data!$A:$A),1,C16+1),1)</f>
        <v>16</v>
      </c>
      <c r="D17" t="str">
        <f>INDEX(Data!B:B,MATCH(Upload!C17,Data!A:A,0))</f>
        <v>Management Fees</v>
      </c>
      <c r="E17" t="str">
        <f>VLOOKUP(COUNTIFS($C$2:C17,C17),Lookup!B:C,2,0)</f>
        <v>SALES DIVISION</v>
      </c>
      <c r="F17">
        <f>INDEX(IF(COUNTIFS($C$1:C17,C17)=1,Data!C:C,IF(COUNTIFS($C$2:C17,C17)=2,Data!D:D,IF(COUNTIFS($C$1:C17,C17)=3,Data!E:E,Data!F:F))),MATCH(Upload!$C17,Data!$A:$A,0))</f>
        <v>0</v>
      </c>
      <c r="G17" t="str">
        <f>VLOOKUP($C17,Lookup!$E:$J,2+_xlfn.XLOOKUP($E17,Lookup!$C:$C,Lookup!$B:$B),0)</f>
        <v>N</v>
      </c>
    </row>
    <row r="18" spans="1:7" x14ac:dyDescent="0.25">
      <c r="A18" t="str">
        <f>Data!$C$12</f>
        <v>Enter Franchise Name HERE</v>
      </c>
      <c r="B18" t="str">
        <f>Data!$C$13</f>
        <v>Enter Office Name HERE</v>
      </c>
      <c r="C18">
        <f>IFERROR(IF(C17=MAX(Data!$A:$A),1,C17+1),1)</f>
        <v>17</v>
      </c>
      <c r="D18" t="str">
        <f>INDEX(Data!B:B,MATCH(Upload!C18,Data!A:A,0))</f>
        <v>Letting Fees and Inspection fees</v>
      </c>
      <c r="E18" t="str">
        <f>VLOOKUP(COUNTIFS($C$2:C18,C18),Lookup!B:C,2,0)</f>
        <v>SALES DIVISION</v>
      </c>
      <c r="F18">
        <f>INDEX(IF(COUNTIFS($C$1:C18,C18)=1,Data!C:C,IF(COUNTIFS($C$2:C18,C18)=2,Data!D:D,IF(COUNTIFS($C$1:C18,C18)=3,Data!E:E,Data!F:F))),MATCH(Upload!$C18,Data!$A:$A,0))</f>
        <v>0</v>
      </c>
      <c r="G18" t="str">
        <f>VLOOKUP($C18,Lookup!$E:$J,2+_xlfn.XLOOKUP($E18,Lookup!$C:$C,Lookup!$B:$B),0)</f>
        <v>N</v>
      </c>
    </row>
    <row r="19" spans="1:7" x14ac:dyDescent="0.25">
      <c r="A19" t="str">
        <f>Data!$C$12</f>
        <v>Enter Franchise Name HERE</v>
      </c>
      <c r="B19" t="str">
        <f>Data!$C$13</f>
        <v>Enter Office Name HERE</v>
      </c>
      <c r="C19">
        <f>IFERROR(IF(C18=MAX(Data!$A:$A),1,C18+1),1)</f>
        <v>18</v>
      </c>
      <c r="D19" t="str">
        <f>INDEX(Data!B:B,MATCH(Upload!C19,Data!A:A,0))</f>
        <v>All Landlord Recoveries Income (Gross amount is required)</v>
      </c>
      <c r="E19" t="str">
        <f>VLOOKUP(COUNTIFS($C$2:C19,C19),Lookup!B:C,2,0)</f>
        <v>SALES DIVISION</v>
      </c>
      <c r="F19">
        <f>INDEX(IF(COUNTIFS($C$1:C19,C19)=1,Data!C:C,IF(COUNTIFS($C$2:C19,C19)=2,Data!D:D,IF(COUNTIFS($C$1:C19,C19)=3,Data!E:E,Data!F:F))),MATCH(Upload!$C19,Data!$A:$A,0))</f>
        <v>0</v>
      </c>
      <c r="G19" t="str">
        <f>VLOOKUP($C19,Lookup!$E:$J,2+_xlfn.XLOOKUP($E19,Lookup!$C:$C,Lookup!$B:$B),0)</f>
        <v>N</v>
      </c>
    </row>
    <row r="20" spans="1:7" x14ac:dyDescent="0.25">
      <c r="A20" t="str">
        <f>Data!$C$12</f>
        <v>Enter Franchise Name HERE</v>
      </c>
      <c r="B20" t="str">
        <f>Data!$C$13</f>
        <v>Enter Office Name HERE</v>
      </c>
      <c r="C20">
        <f>IFERROR(IF(C19=MAX(Data!$A:$A),1,C19+1),1)</f>
        <v>19</v>
      </c>
      <c r="D20" t="str">
        <f>INDEX(Data!B:B,MATCH(Upload!C20,Data!A:A,0))</f>
        <v>Less: Landlord Property Expenses that are recoverable i.e. advertising, credit/background checks, tribunal application fees etc.  (Gross amount is required; enter as negative amount)</v>
      </c>
      <c r="E20" t="str">
        <f>VLOOKUP(COUNTIFS($C$2:C20,C20),Lookup!B:C,2,0)</f>
        <v>SALES DIVISION</v>
      </c>
      <c r="F20">
        <f>INDEX(IF(COUNTIFS($C$1:C20,C20)=1,Data!C:C,IF(COUNTIFS($C$2:C20,C20)=2,Data!D:D,IF(COUNTIFS($C$1:C20,C20)=3,Data!E:E,Data!F:F))),MATCH(Upload!$C20,Data!$A:$A,0))</f>
        <v>0</v>
      </c>
      <c r="G20" t="str">
        <f>VLOOKUP($C20,Lookup!$E:$J,2+_xlfn.XLOOKUP($E20,Lookup!$C:$C,Lookup!$B:$B),0)</f>
        <v>N</v>
      </c>
    </row>
    <row r="21" spans="1:7" x14ac:dyDescent="0.25">
      <c r="A21" t="str">
        <f>Data!$C$12</f>
        <v>Enter Franchise Name HERE</v>
      </c>
      <c r="B21" t="str">
        <f>Data!$C$13</f>
        <v>Enter Office Name HERE</v>
      </c>
      <c r="C21">
        <f>IFERROR(IF(C20=MAX(Data!$A:$A),1,C20+1),1)</f>
        <v>20</v>
      </c>
      <c r="D21" t="str">
        <f>INDEX(Data!B:B,MATCH(Upload!C21,Data!A:A,0))</f>
        <v>Other Property Management Revenue</v>
      </c>
      <c r="E21" t="str">
        <f>VLOOKUP(COUNTIFS($C$2:C21,C21),Lookup!B:C,2,0)</f>
        <v>SALES DIVISION</v>
      </c>
      <c r="F21">
        <f>INDEX(IF(COUNTIFS($C$1:C21,C21)=1,Data!C:C,IF(COUNTIFS($C$2:C21,C21)=2,Data!D:D,IF(COUNTIFS($C$1:C21,C21)=3,Data!E:E,Data!F:F))),MATCH(Upload!$C21,Data!$A:$A,0))</f>
        <v>0</v>
      </c>
      <c r="G21" t="str">
        <f>VLOOKUP($C21,Lookup!$E:$J,2+_xlfn.XLOOKUP($E21,Lookup!$C:$C,Lookup!$B:$B),0)</f>
        <v>N</v>
      </c>
    </row>
    <row r="22" spans="1:7" x14ac:dyDescent="0.25">
      <c r="A22" t="str">
        <f>Data!$C$12</f>
        <v>Enter Franchise Name HERE</v>
      </c>
      <c r="B22" t="str">
        <f>Data!$C$13</f>
        <v>Enter Office Name HERE</v>
      </c>
      <c r="C22">
        <f>IFERROR(IF(C21=MAX(Data!$A:$A),1,C21+1),1)</f>
        <v>21</v>
      </c>
      <c r="D22" t="str">
        <f>INDEX(Data!B:B,MATCH(Upload!C22,Data!A:A,0))</f>
        <v>Total Property Management Revenue</v>
      </c>
      <c r="E22" t="str">
        <f>VLOOKUP(COUNTIFS($C$2:C22,C22),Lookup!B:C,2,0)</f>
        <v>SALES DIVISION</v>
      </c>
      <c r="F22">
        <f>INDEX(IF(COUNTIFS($C$1:C22,C22)=1,Data!C:C,IF(COUNTIFS($C$2:C22,C22)=2,Data!D:D,IF(COUNTIFS($C$1:C22,C22)=3,Data!E:E,Data!F:F))),MATCH(Upload!$C22,Data!$A:$A,0))</f>
        <v>0</v>
      </c>
      <c r="G22" t="str">
        <f>VLOOKUP($C22,Lookup!$E:$J,2+_xlfn.XLOOKUP($E22,Lookup!$C:$C,Lookup!$B:$B),0)</f>
        <v>N</v>
      </c>
    </row>
    <row r="23" spans="1:7" x14ac:dyDescent="0.25">
      <c r="A23" t="str">
        <f>Data!$C$12</f>
        <v>Enter Franchise Name HERE</v>
      </c>
      <c r="B23" t="str">
        <f>Data!$C$13</f>
        <v>Enter Office Name HERE</v>
      </c>
      <c r="C23">
        <f>IFERROR(IF(C22=MAX(Data!$A:$A),1,C22+1),1)</f>
        <v>22</v>
      </c>
      <c r="D23" t="str">
        <f>INDEX(Data!B:B,MATCH(Upload!C23,Data!A:A,0))</f>
        <v>Other Income - e.g. mortgage broking referral fees, interest, MV profit, misc.</v>
      </c>
      <c r="E23" t="str">
        <f>VLOOKUP(COUNTIFS($C$2:C23,C23),Lookup!B:C,2,0)</f>
        <v>SALES DIVISION</v>
      </c>
      <c r="F23">
        <f>INDEX(IF(COUNTIFS($C$1:C23,C23)=1,Data!C:C,IF(COUNTIFS($C$2:C23,C23)=2,Data!D:D,IF(COUNTIFS($C$1:C23,C23)=3,Data!E:E,Data!F:F))),MATCH(Upload!$C23,Data!$A:$A,0))</f>
        <v>0</v>
      </c>
      <c r="G23" t="str">
        <f>VLOOKUP($C23,Lookup!$E:$J,2+_xlfn.XLOOKUP($E23,Lookup!$C:$C,Lookup!$B:$B),0)</f>
        <v>N</v>
      </c>
    </row>
    <row r="24" spans="1:7" x14ac:dyDescent="0.25">
      <c r="A24" t="str">
        <f>Data!$C$12</f>
        <v>Enter Franchise Name HERE</v>
      </c>
      <c r="B24" t="str">
        <f>Data!$C$13</f>
        <v>Enter Office Name HERE</v>
      </c>
      <c r="C24">
        <f>IFERROR(IF(C23=MAX(Data!$A:$A),1,C23+1),1)</f>
        <v>23</v>
      </c>
      <c r="D24" t="str">
        <f>INDEX(Data!B:B,MATCH(Upload!C24,Data!A:A,0))</f>
        <v>Total Other Income</v>
      </c>
      <c r="E24" t="str">
        <f>VLOOKUP(COUNTIFS($C$2:C24,C24),Lookup!B:C,2,0)</f>
        <v>SALES DIVISION</v>
      </c>
      <c r="F24">
        <f>INDEX(IF(COUNTIFS($C$1:C24,C24)=1,Data!C:C,IF(COUNTIFS($C$2:C24,C24)=2,Data!D:D,IF(COUNTIFS($C$1:C24,C24)=3,Data!E:E,Data!F:F))),MATCH(Upload!$C24,Data!$A:$A,0))</f>
        <v>0</v>
      </c>
      <c r="G24" t="str">
        <f>VLOOKUP($C24,Lookup!$E:$J,2+_xlfn.XLOOKUP($E24,Lookup!$C:$C,Lookup!$B:$B),0)</f>
        <v>N</v>
      </c>
    </row>
    <row r="25" spans="1:7" x14ac:dyDescent="0.25">
      <c r="A25" t="str">
        <f>Data!$C$12</f>
        <v>Enter Franchise Name HERE</v>
      </c>
      <c r="B25" t="str">
        <f>Data!$C$13</f>
        <v>Enter Office Name HERE</v>
      </c>
      <c r="C25">
        <f>IFERROR(IF(C24=MAX(Data!$A:$A),1,C24+1),1)</f>
        <v>24</v>
      </c>
      <c r="D25" t="str">
        <f>INDEX(Data!B:B,MATCH(Upload!C25,Data!A:A,0))</f>
        <v>TOTAL REVENUE FROM TRADING</v>
      </c>
      <c r="E25" t="str">
        <f>VLOOKUP(COUNTIFS($C$2:C25,C25),Lookup!B:C,2,0)</f>
        <v>SALES DIVISION</v>
      </c>
      <c r="F25">
        <f>INDEX(IF(COUNTIFS($C$1:C25,C25)=1,Data!C:C,IF(COUNTIFS($C$2:C25,C25)=2,Data!D:D,IF(COUNTIFS($C$1:C25,C25)=3,Data!E:E,Data!F:F))),MATCH(Upload!$C25,Data!$A:$A,0))</f>
        <v>0</v>
      </c>
      <c r="G25" t="str">
        <f>VLOOKUP($C25,Lookup!$E:$J,2+_xlfn.XLOOKUP($E25,Lookup!$C:$C,Lookup!$B:$B),0)</f>
        <v>N</v>
      </c>
    </row>
    <row r="26" spans="1:7" x14ac:dyDescent="0.25">
      <c r="A26" t="str">
        <f>Data!$C$12</f>
        <v>Enter Franchise Name HERE</v>
      </c>
      <c r="B26" t="str">
        <f>Data!$C$13</f>
        <v>Enter Office Name HERE</v>
      </c>
      <c r="C26">
        <f>IFERROR(IF(C25=MAX(Data!$A:$A),1,C25+1),1)</f>
        <v>25</v>
      </c>
      <c r="D26" t="str">
        <f>INDEX(Data!B:B,MATCH(Upload!C26,Data!A:A,0))</f>
        <v>Gross Franchise Fees</v>
      </c>
      <c r="E26" t="str">
        <f>VLOOKUP(COUNTIFS($C$2:C26,C26),Lookup!B:C,2,0)</f>
        <v>SALES DIVISION</v>
      </c>
      <c r="F26">
        <f>INDEX(IF(COUNTIFS($C$1:C26,C26)=1,Data!C:C,IF(COUNTIFS($C$2:C26,C26)=2,Data!D:D,IF(COUNTIFS($C$1:C26,C26)=3,Data!E:E,Data!F:F))),MATCH(Upload!$C26,Data!$A:$A,0))</f>
        <v>0</v>
      </c>
      <c r="G26" t="str">
        <f>VLOOKUP($C26,Lookup!$E:$J,2+_xlfn.XLOOKUP($E26,Lookup!$C:$C,Lookup!$B:$B),0)</f>
        <v>N</v>
      </c>
    </row>
    <row r="27" spans="1:7" x14ac:dyDescent="0.25">
      <c r="A27" t="str">
        <f>Data!$C$12</f>
        <v>Enter Franchise Name HERE</v>
      </c>
      <c r="B27" t="str">
        <f>Data!$C$13</f>
        <v>Enter Office Name HERE</v>
      </c>
      <c r="C27">
        <f>IFERROR(IF(C26=MAX(Data!$A:$A),1,C26+1),1)</f>
        <v>26</v>
      </c>
      <c r="D27" t="str">
        <f>INDEX(Data!B:B,MATCH(Upload!C27,Data!A:A,0))</f>
        <v>Less: Rebates Received (please enter as a negative)</v>
      </c>
      <c r="E27" t="str">
        <f>VLOOKUP(COUNTIFS($C$2:C27,C27),Lookup!B:C,2,0)</f>
        <v>SALES DIVISION</v>
      </c>
      <c r="F27">
        <f>INDEX(IF(COUNTIFS($C$1:C27,C27)=1,Data!C:C,IF(COUNTIFS($C$2:C27,C27)=2,Data!D:D,IF(COUNTIFS($C$1:C27,C27)=3,Data!E:E,Data!F:F))),MATCH(Upload!$C27,Data!$A:$A,0))</f>
        <v>0</v>
      </c>
      <c r="G27" t="str">
        <f>VLOOKUP($C27,Lookup!$E:$J,2+_xlfn.XLOOKUP($E27,Lookup!$C:$C,Lookup!$B:$B),0)</f>
        <v>N</v>
      </c>
    </row>
    <row r="28" spans="1:7" x14ac:dyDescent="0.25">
      <c r="A28" t="str">
        <f>Data!$C$12</f>
        <v>Enter Franchise Name HERE</v>
      </c>
      <c r="B28" t="str">
        <f>Data!$C$13</f>
        <v>Enter Office Name HERE</v>
      </c>
      <c r="C28">
        <f>IFERROR(IF(C27=MAX(Data!$A:$A),1,C27+1),1)</f>
        <v>27</v>
      </c>
      <c r="D28" t="str">
        <f>INDEX(Data!B:B,MATCH(Upload!C28,Data!A:A,0))</f>
        <v>Net Franchise Fees</v>
      </c>
      <c r="E28" t="str">
        <f>VLOOKUP(COUNTIFS($C$2:C28,C28),Lookup!B:C,2,0)</f>
        <v>SALES DIVISION</v>
      </c>
      <c r="F28">
        <f>INDEX(IF(COUNTIFS($C$1:C28,C28)=1,Data!C:C,IF(COUNTIFS($C$2:C28,C28)=2,Data!D:D,IF(COUNTIFS($C$1:C28,C28)=3,Data!E:E,Data!F:F))),MATCH(Upload!$C28,Data!$A:$A,0))</f>
        <v>0</v>
      </c>
      <c r="G28" t="str">
        <f>VLOOKUP($C28,Lookup!$E:$J,2+_xlfn.XLOOKUP($E28,Lookup!$C:$C,Lookup!$B:$B),0)</f>
        <v>N</v>
      </c>
    </row>
    <row r="29" spans="1:7" x14ac:dyDescent="0.25">
      <c r="A29" t="str">
        <f>Data!$C$12</f>
        <v>Enter Franchise Name HERE</v>
      </c>
      <c r="B29" t="str">
        <f>Data!$C$13</f>
        <v>Enter Office Name HERE</v>
      </c>
      <c r="C29">
        <f>IFERROR(IF(C28=MAX(Data!$A:$A),1,C28+1),1)</f>
        <v>28</v>
      </c>
      <c r="D29" t="str">
        <f>INDEX(Data!B:B,MATCH(Upload!C29,Data!A:A,0))</f>
        <v>Owners and Managers (selling commissions)</v>
      </c>
      <c r="E29" t="str">
        <f>VLOOKUP(COUNTIFS($C$2:C29,C29),Lookup!B:C,2,0)</f>
        <v>SALES DIVISION</v>
      </c>
      <c r="F29">
        <f>INDEX(IF(COUNTIFS($C$1:C29,C29)=1,Data!C:C,IF(COUNTIFS($C$2:C29,C29)=2,Data!D:D,IF(COUNTIFS($C$1:C29,C29)=3,Data!E:E,Data!F:F))),MATCH(Upload!$C29,Data!$A:$A,0))</f>
        <v>0</v>
      </c>
      <c r="G29" t="str">
        <f>VLOOKUP($C29,Lookup!$E:$J,2+_xlfn.XLOOKUP($E29,Lookup!$C:$C,Lookup!$B:$B),0)</f>
        <v>N</v>
      </c>
    </row>
    <row r="30" spans="1:7" x14ac:dyDescent="0.25">
      <c r="A30" t="str">
        <f>Data!$C$12</f>
        <v>Enter Franchise Name HERE</v>
      </c>
      <c r="B30" t="str">
        <f>Data!$C$13</f>
        <v>Enter Office Name HERE</v>
      </c>
      <c r="C30">
        <f>IFERROR(IF(C29=MAX(Data!$A:$A),1,C29+1),1)</f>
        <v>29</v>
      </c>
      <c r="D30" t="str">
        <f>INDEX(Data!B:B,MATCH(Upload!C30,Data!A:A,0))</f>
        <v>Sales Consultants</v>
      </c>
      <c r="E30" t="str">
        <f>VLOOKUP(COUNTIFS($C$2:C30,C30),Lookup!B:C,2,0)</f>
        <v>SALES DIVISION</v>
      </c>
      <c r="F30">
        <f>INDEX(IF(COUNTIFS($C$1:C30,C30)=1,Data!C:C,IF(COUNTIFS($C$2:C30,C30)=2,Data!D:D,IF(COUNTIFS($C$1:C30,C30)=3,Data!E:E,Data!F:F))),MATCH(Upload!$C30,Data!$A:$A,0))</f>
        <v>0</v>
      </c>
      <c r="G30" t="str">
        <f>VLOOKUP($C30,Lookup!$E:$J,2+_xlfn.XLOOKUP($E30,Lookup!$C:$C,Lookup!$B:$B),0)</f>
        <v>N</v>
      </c>
    </row>
    <row r="31" spans="1:7" x14ac:dyDescent="0.25">
      <c r="A31" t="str">
        <f>Data!$C$12</f>
        <v>Enter Franchise Name HERE</v>
      </c>
      <c r="B31" t="str">
        <f>Data!$C$13</f>
        <v>Enter Office Name HERE</v>
      </c>
      <c r="C31">
        <f>IFERROR(IF(C30=MAX(Data!$A:$A),1,C30+1),1)</f>
        <v>30</v>
      </c>
      <c r="D31" t="str">
        <f>INDEX(Data!B:B,MATCH(Upload!C31,Data!A:A,0))</f>
        <v>Property Managers (including Letting Agents/ Inspection Agents/Tenancy Managers)</v>
      </c>
      <c r="E31" t="str">
        <f>VLOOKUP(COUNTIFS($C$2:C31,C31),Lookup!B:C,2,0)</f>
        <v>SALES DIVISION</v>
      </c>
      <c r="F31">
        <f>INDEX(IF(COUNTIFS($C$1:C31,C31)=1,Data!C:C,IF(COUNTIFS($C$2:C31,C31)=2,Data!D:D,IF(COUNTIFS($C$1:C31,C31)=3,Data!E:E,Data!F:F))),MATCH(Upload!$C31,Data!$A:$A,0))</f>
        <v>0</v>
      </c>
      <c r="G31" t="str">
        <f>VLOOKUP($C31,Lookup!$E:$J,2+_xlfn.XLOOKUP($E31,Lookup!$C:$C,Lookup!$B:$B),0)</f>
        <v>N</v>
      </c>
    </row>
    <row r="32" spans="1:7" x14ac:dyDescent="0.25">
      <c r="A32" t="str">
        <f>Data!$C$12</f>
        <v>Enter Franchise Name HERE</v>
      </c>
      <c r="B32" t="str">
        <f>Data!$C$13</f>
        <v>Enter Office Name HERE</v>
      </c>
      <c r="C32">
        <f>IFERROR(IF(C31=MAX(Data!$A:$A),1,C31+1),1)</f>
        <v>31</v>
      </c>
      <c r="D32" t="str">
        <f>INDEX(Data!B:B,MATCH(Upload!C32,Data!A:A,0))</f>
        <v>Other Sales / PM Staff Salary Costs (car allowances, FBT, Work cover etc.)</v>
      </c>
      <c r="E32" t="str">
        <f>VLOOKUP(COUNTIFS($C$2:C32,C32),Lookup!B:C,2,0)</f>
        <v>SALES DIVISION</v>
      </c>
      <c r="F32">
        <f>INDEX(IF(COUNTIFS($C$1:C32,C32)=1,Data!C:C,IF(COUNTIFS($C$2:C32,C32)=2,Data!D:D,IF(COUNTIFS($C$1:C32,C32)=3,Data!E:E,Data!F:F))),MATCH(Upload!$C32,Data!$A:$A,0))</f>
        <v>0</v>
      </c>
      <c r="G32" t="str">
        <f>VLOOKUP($C32,Lookup!$E:$J,2+_xlfn.XLOOKUP($E32,Lookup!$C:$C,Lookup!$B:$B),0)</f>
        <v>N</v>
      </c>
    </row>
    <row r="33" spans="1:7" x14ac:dyDescent="0.25">
      <c r="A33" t="str">
        <f>Data!$C$12</f>
        <v>Enter Franchise Name HERE</v>
      </c>
      <c r="B33" t="str">
        <f>Data!$C$13</f>
        <v>Enter Office Name HERE</v>
      </c>
      <c r="C33">
        <f>IFERROR(IF(C32=MAX(Data!$A:$A),1,C32+1),1)</f>
        <v>32</v>
      </c>
      <c r="D33" t="str">
        <f>INDEX(Data!B:B,MATCH(Upload!C33,Data!A:A,0))</f>
        <v>Total Staff Salary/Commission Costs</v>
      </c>
      <c r="E33" t="str">
        <f>VLOOKUP(COUNTIFS($C$2:C33,C33),Lookup!B:C,2,0)</f>
        <v>SALES DIVISION</v>
      </c>
      <c r="F33">
        <f>INDEX(IF(COUNTIFS($C$1:C33,C33)=1,Data!C:C,IF(COUNTIFS($C$2:C33,C33)=2,Data!D:D,IF(COUNTIFS($C$1:C33,C33)=3,Data!E:E,Data!F:F))),MATCH(Upload!$C33,Data!$A:$A,0))</f>
        <v>0</v>
      </c>
      <c r="G33" t="str">
        <f>VLOOKUP($C33,Lookup!$E:$J,2+_xlfn.XLOOKUP($E33,Lookup!$C:$C,Lookup!$B:$B),0)</f>
        <v>N</v>
      </c>
    </row>
    <row r="34" spans="1:7" x14ac:dyDescent="0.25">
      <c r="A34" t="str">
        <f>Data!$C$12</f>
        <v>Enter Franchise Name HERE</v>
      </c>
      <c r="B34" t="str">
        <f>Data!$C$13</f>
        <v>Enter Office Name HERE</v>
      </c>
      <c r="C34">
        <f>IFERROR(IF(C33=MAX(Data!$A:$A),1,C33+1),1)</f>
        <v>33</v>
      </c>
      <c r="D34" t="str">
        <f>INDEX(Data!B:B,MATCH(Upload!C34,Data!A:A,0))</f>
        <v>Commissions / referrals to non-staff members</v>
      </c>
      <c r="E34" t="str">
        <f>VLOOKUP(COUNTIFS($C$2:C34,C34),Lookup!B:C,2,0)</f>
        <v>SALES DIVISION</v>
      </c>
      <c r="F34">
        <f>INDEX(IF(COUNTIFS($C$1:C34,C34)=1,Data!C:C,IF(COUNTIFS($C$2:C34,C34)=2,Data!D:D,IF(COUNTIFS($C$1:C34,C34)=3,Data!E:E,Data!F:F))),MATCH(Upload!$C34,Data!$A:$A,0))</f>
        <v>0</v>
      </c>
      <c r="G34" t="str">
        <f>VLOOKUP($C34,Lookup!$E:$J,2+_xlfn.XLOOKUP($E34,Lookup!$C:$C,Lookup!$B:$B),0)</f>
        <v>N</v>
      </c>
    </row>
    <row r="35" spans="1:7" x14ac:dyDescent="0.25">
      <c r="A35" t="str">
        <f>Data!$C$12</f>
        <v>Enter Franchise Name HERE</v>
      </c>
      <c r="B35" t="str">
        <f>Data!$C$13</f>
        <v>Enter Office Name HERE</v>
      </c>
      <c r="C35">
        <f>IFERROR(IF(C34=MAX(Data!$A:$A),1,C34+1),1)</f>
        <v>34</v>
      </c>
      <c r="D35" t="str">
        <f>INDEX(Data!B:B,MATCH(Upload!C35,Data!A:A,0))</f>
        <v>TOTAL DIRECT OPERATING COSTS</v>
      </c>
      <c r="E35" t="str">
        <f>VLOOKUP(COUNTIFS($C$2:C35,C35),Lookup!B:C,2,0)</f>
        <v>SALES DIVISION</v>
      </c>
      <c r="F35">
        <f>INDEX(IF(COUNTIFS($C$1:C35,C35)=1,Data!C:C,IF(COUNTIFS($C$2:C35,C35)=2,Data!D:D,IF(COUNTIFS($C$1:C35,C35)=3,Data!E:E,Data!F:F))),MATCH(Upload!$C35,Data!$A:$A,0))</f>
        <v>0</v>
      </c>
      <c r="G35" t="str">
        <f>VLOOKUP($C35,Lookup!$E:$J,2+_xlfn.XLOOKUP($E35,Lookup!$C:$C,Lookup!$B:$B),0)</f>
        <v>N</v>
      </c>
    </row>
    <row r="36" spans="1:7" x14ac:dyDescent="0.25">
      <c r="A36" t="str">
        <f>Data!$C$12</f>
        <v>Enter Franchise Name HERE</v>
      </c>
      <c r="B36" t="str">
        <f>Data!$C$13</f>
        <v>Enter Office Name HERE</v>
      </c>
      <c r="C36">
        <f>IFERROR(IF(C35=MAX(Data!$A:$A),1,C35+1),1)</f>
        <v>35</v>
      </c>
      <c r="D36" t="str">
        <f>INDEX(Data!B:B,MATCH(Upload!C36,Data!A:A,0))</f>
        <v>GROSS PROFIT FROM OPERATIONS</v>
      </c>
      <c r="E36" t="str">
        <f>VLOOKUP(COUNTIFS($C$2:C36,C36),Lookup!B:C,2,0)</f>
        <v>SALES DIVISION</v>
      </c>
      <c r="F36">
        <f>INDEX(IF(COUNTIFS($C$1:C36,C36)=1,Data!C:C,IF(COUNTIFS($C$2:C36,C36)=2,Data!D:D,IF(COUNTIFS($C$1:C36,C36)=3,Data!E:E,Data!F:F))),MATCH(Upload!$C36,Data!$A:$A,0))</f>
        <v>0</v>
      </c>
      <c r="G36" t="str">
        <f>VLOOKUP($C36,Lookup!$E:$J,2+_xlfn.XLOOKUP($E36,Lookup!$C:$C,Lookup!$B:$B),0)</f>
        <v>N</v>
      </c>
    </row>
    <row r="37" spans="1:7" x14ac:dyDescent="0.25">
      <c r="A37" t="str">
        <f>Data!$C$12</f>
        <v>Enter Franchise Name HERE</v>
      </c>
      <c r="B37" t="str">
        <f>Data!$C$13</f>
        <v>Enter Office Name HERE</v>
      </c>
      <c r="C37">
        <f>IFERROR(IF(C36=MAX(Data!$A:$A),1,C36+1),1)</f>
        <v>36</v>
      </c>
      <c r="D37" t="str">
        <f>INDEX(Data!B:B,MATCH(Upload!C37,Data!A:A,0))</f>
        <v>Print &amp; Digital Advertising, Sponsorship and Other</v>
      </c>
      <c r="E37" t="str">
        <f>VLOOKUP(COUNTIFS($C$2:C37,C37),Lookup!B:C,2,0)</f>
        <v>SALES DIVISION</v>
      </c>
      <c r="F37">
        <f>INDEX(IF(COUNTIFS($C$1:C37,C37)=1,Data!C:C,IF(COUNTIFS($C$2:C37,C37)=2,Data!D:D,IF(COUNTIFS($C$1:C37,C37)=3,Data!E:E,Data!F:F))),MATCH(Upload!$C37,Data!$A:$A,0))</f>
        <v>0</v>
      </c>
      <c r="G37" t="str">
        <f>VLOOKUP($C37,Lookup!$E:$J,2+_xlfn.XLOOKUP($E37,Lookup!$C:$C,Lookup!$B:$B),0)</f>
        <v>N</v>
      </c>
    </row>
    <row r="38" spans="1:7" x14ac:dyDescent="0.25">
      <c r="A38" t="str">
        <f>Data!$C$12</f>
        <v>Enter Franchise Name HERE</v>
      </c>
      <c r="B38" t="str">
        <f>Data!$C$13</f>
        <v>Enter Office Name HERE</v>
      </c>
      <c r="C38">
        <f>IFERROR(IF(C37=MAX(Data!$A:$A),1,C37+1),1)</f>
        <v>37</v>
      </c>
      <c r="D38" t="str">
        <f>INDEX(Data!B:B,MATCH(Upload!C38,Data!A:A,0))</f>
        <v>Total Advertising and Promotion Expense</v>
      </c>
      <c r="E38" t="str">
        <f>VLOOKUP(COUNTIFS($C$2:C38,C38),Lookup!B:C,2,0)</f>
        <v>SALES DIVISION</v>
      </c>
      <c r="F38">
        <f>INDEX(IF(COUNTIFS($C$1:C38,C38)=1,Data!C:C,IF(COUNTIFS($C$2:C38,C38)=2,Data!D:D,IF(COUNTIFS($C$1:C38,C38)=3,Data!E:E,Data!F:F))),MATCH(Upload!$C38,Data!$A:$A,0))</f>
        <v>0</v>
      </c>
      <c r="G38" t="str">
        <f>VLOOKUP($C38,Lookup!$E:$J,2+_xlfn.XLOOKUP($E38,Lookup!$C:$C,Lookup!$B:$B),0)</f>
        <v>Y</v>
      </c>
    </row>
    <row r="39" spans="1:7" x14ac:dyDescent="0.25">
      <c r="A39" t="str">
        <f>Data!$C$12</f>
        <v>Enter Franchise Name HERE</v>
      </c>
      <c r="B39" t="str">
        <f>Data!$C$13</f>
        <v>Enter Office Name HERE</v>
      </c>
      <c r="C39">
        <f>IFERROR(IF(C38=MAX(Data!$A:$A),1,C38+1),1)</f>
        <v>38</v>
      </c>
      <c r="D39" t="str">
        <f>INDEX(Data!B:B,MATCH(Upload!C39,Data!A:A,0))</f>
        <v xml:space="preserve">Salaries - Owners and Managers </v>
      </c>
      <c r="E39" t="str">
        <f>VLOOKUP(COUNTIFS($C$2:C39,C39),Lookup!B:C,2,0)</f>
        <v>SALES DIVISION</v>
      </c>
      <c r="F39">
        <f>INDEX(IF(COUNTIFS($C$1:C39,C39)=1,Data!C:C,IF(COUNTIFS($C$2:C39,C39)=2,Data!D:D,IF(COUNTIFS($C$1:C39,C39)=3,Data!E:E,Data!F:F))),MATCH(Upload!$C39,Data!$A:$A,0))</f>
        <v>0</v>
      </c>
      <c r="G39" t="str">
        <f>VLOOKUP($C39,Lookup!$E:$J,2+_xlfn.XLOOKUP($E39,Lookup!$C:$C,Lookup!$B:$B),0)</f>
        <v>Y</v>
      </c>
    </row>
    <row r="40" spans="1:7" x14ac:dyDescent="0.25">
      <c r="A40" t="str">
        <f>Data!$C$12</f>
        <v>Enter Franchise Name HERE</v>
      </c>
      <c r="B40" t="str">
        <f>Data!$C$13</f>
        <v>Enter Office Name HERE</v>
      </c>
      <c r="C40">
        <f>IFERROR(IF(C39=MAX(Data!$A:$A),1,C39+1),1)</f>
        <v>39</v>
      </c>
      <c r="D40" t="str">
        <f>INDEX(Data!B:B,MATCH(Upload!C40,Data!A:A,0))</f>
        <v>Salaries - BDM's (non-selling)</v>
      </c>
      <c r="E40" t="str">
        <f>VLOOKUP(COUNTIFS($C$2:C40,C40),Lookup!B:C,2,0)</f>
        <v>SALES DIVISION</v>
      </c>
      <c r="F40">
        <f>INDEX(IF(COUNTIFS($C$1:C40,C40)=1,Data!C:C,IF(COUNTIFS($C$2:C40,C40)=2,Data!D:D,IF(COUNTIFS($C$1:C40,C40)=3,Data!E:E,Data!F:F))),MATCH(Upload!$C40,Data!$A:$A,0))</f>
        <v>0</v>
      </c>
      <c r="G40" t="str">
        <f>VLOOKUP($C40,Lookup!$E:$J,2+_xlfn.XLOOKUP($E40,Lookup!$C:$C,Lookup!$B:$B),0)</f>
        <v>Y</v>
      </c>
    </row>
    <row r="41" spans="1:7" x14ac:dyDescent="0.25">
      <c r="A41" t="str">
        <f>Data!$C$12</f>
        <v>Enter Franchise Name HERE</v>
      </c>
      <c r="B41" t="str">
        <f>Data!$C$13</f>
        <v>Enter Office Name HERE</v>
      </c>
      <c r="C41">
        <f>IFERROR(IF(C40=MAX(Data!$A:$A),1,C40+1),1)</f>
        <v>40</v>
      </c>
      <c r="D41" t="str">
        <f>INDEX(Data!B:B,MATCH(Upload!C41,Data!A:A,0))</f>
        <v>Salaries - Administration/Clerical Staff only (including Virtual Assist costs)</v>
      </c>
      <c r="E41" t="str">
        <f>VLOOKUP(COUNTIFS($C$2:C41,C41),Lookup!B:C,2,0)</f>
        <v>SALES DIVISION</v>
      </c>
      <c r="F41">
        <f>INDEX(IF(COUNTIFS($C$1:C41,C41)=1,Data!C:C,IF(COUNTIFS($C$2:C41,C41)=2,Data!D:D,IF(COUNTIFS($C$1:C41,C41)=3,Data!E:E,Data!F:F))),MATCH(Upload!$C41,Data!$A:$A,0))</f>
        <v>0</v>
      </c>
      <c r="G41" t="str">
        <f>VLOOKUP($C41,Lookup!$E:$J,2+_xlfn.XLOOKUP($E41,Lookup!$C:$C,Lookup!$B:$B),0)</f>
        <v>Y</v>
      </c>
    </row>
    <row r="42" spans="1:7" x14ac:dyDescent="0.25">
      <c r="A42" t="str">
        <f>Data!$C$12</f>
        <v>Enter Franchise Name HERE</v>
      </c>
      <c r="B42" t="str">
        <f>Data!$C$13</f>
        <v>Enter Office Name HERE</v>
      </c>
      <c r="C42">
        <f>IFERROR(IF(C41=MAX(Data!$A:$A),1,C41+1),1)</f>
        <v>41</v>
      </c>
      <c r="D42" t="str">
        <f>INDEX(Data!B:B,MATCH(Upload!C42,Data!A:A,0))</f>
        <v>Other Admin and support staff costs i.e. FBT, Workcover, recruitment fees)</v>
      </c>
      <c r="E42" t="str">
        <f>VLOOKUP(COUNTIFS($C$2:C42,C42),Lookup!B:C,2,0)</f>
        <v>SALES DIVISION</v>
      </c>
      <c r="F42">
        <f>INDEX(IF(COUNTIFS($C$1:C42,C42)=1,Data!C:C,IF(COUNTIFS($C$2:C42,C42)=2,Data!D:D,IF(COUNTIFS($C$1:C42,C42)=3,Data!E:E,Data!F:F))),MATCH(Upload!$C42,Data!$A:$A,0))</f>
        <v>0</v>
      </c>
      <c r="G42" t="str">
        <f>VLOOKUP($C42,Lookup!$E:$J,2+_xlfn.XLOOKUP($E42,Lookup!$C:$C,Lookup!$B:$B),0)</f>
        <v>Y</v>
      </c>
    </row>
    <row r="43" spans="1:7" x14ac:dyDescent="0.25">
      <c r="A43" t="str">
        <f>Data!$C$12</f>
        <v>Enter Franchise Name HERE</v>
      </c>
      <c r="B43" t="str">
        <f>Data!$C$13</f>
        <v>Enter Office Name HERE</v>
      </c>
      <c r="C43">
        <f>IFERROR(IF(C42=MAX(Data!$A:$A),1,C42+1),1)</f>
        <v>42</v>
      </c>
      <c r="D43" t="str">
        <f>INDEX(Data!B:B,MATCH(Upload!C43,Data!A:A,0))</f>
        <v>Total Admin. and Support Staff Costs</v>
      </c>
      <c r="E43" t="str">
        <f>VLOOKUP(COUNTIFS($C$2:C43,C43),Lookup!B:C,2,0)</f>
        <v>SALES DIVISION</v>
      </c>
      <c r="F43">
        <f>INDEX(IF(COUNTIFS($C$1:C43,C43)=1,Data!C:C,IF(COUNTIFS($C$2:C43,C43)=2,Data!D:D,IF(COUNTIFS($C$1:C43,C43)=3,Data!E:E,Data!F:F))),MATCH(Upload!$C43,Data!$A:$A,0))</f>
        <v>0</v>
      </c>
      <c r="G43" t="str">
        <f>VLOOKUP($C43,Lookup!$E:$J,2+_xlfn.XLOOKUP($E43,Lookup!$C:$C,Lookup!$B:$B),0)</f>
        <v>Y</v>
      </c>
    </row>
    <row r="44" spans="1:7" x14ac:dyDescent="0.25">
      <c r="A44" t="str">
        <f>Data!$C$12</f>
        <v>Enter Franchise Name HERE</v>
      </c>
      <c r="B44" t="str">
        <f>Data!$C$13</f>
        <v>Enter Office Name HERE</v>
      </c>
      <c r="C44">
        <f>IFERROR(IF(C43=MAX(Data!$A:$A),1,C43+1),1)</f>
        <v>43</v>
      </c>
      <c r="D44" t="str">
        <f>INDEX(Data!B:B,MATCH(Upload!C44,Data!A:A,0))</f>
        <v>Premises / Occupancy Costs</v>
      </c>
      <c r="E44" t="str">
        <f>VLOOKUP(COUNTIFS($C$2:C44,C44),Lookup!B:C,2,0)</f>
        <v>SALES DIVISION</v>
      </c>
      <c r="F44">
        <f>INDEX(IF(COUNTIFS($C$1:C44,C44)=1,Data!C:C,IF(COUNTIFS($C$2:C44,C44)=2,Data!D:D,IF(COUNTIFS($C$1:C44,C44)=3,Data!E:E,Data!F:F))),MATCH(Upload!$C44,Data!$A:$A,0))</f>
        <v>0</v>
      </c>
      <c r="G44" t="str">
        <f>VLOOKUP($C44,Lookup!$E:$J,2+_xlfn.XLOOKUP($E44,Lookup!$C:$C,Lookup!$B:$B),0)</f>
        <v>N</v>
      </c>
    </row>
    <row r="45" spans="1:7" x14ac:dyDescent="0.25">
      <c r="A45" t="str">
        <f>Data!$C$12</f>
        <v>Enter Franchise Name HERE</v>
      </c>
      <c r="B45" t="str">
        <f>Data!$C$13</f>
        <v>Enter Office Name HERE</v>
      </c>
      <c r="C45">
        <f>IFERROR(IF(C44=MAX(Data!$A:$A),1,C44+1),1)</f>
        <v>44</v>
      </c>
      <c r="D45" t="str">
        <f>INDEX(Data!B:B,MATCH(Upload!C45,Data!A:A,0))</f>
        <v>Information Technology Costs</v>
      </c>
      <c r="E45" t="str">
        <f>VLOOKUP(COUNTIFS($C$2:C45,C45),Lookup!B:C,2,0)</f>
        <v>SALES DIVISION</v>
      </c>
      <c r="F45">
        <f>INDEX(IF(COUNTIFS($C$1:C45,C45)=1,Data!C:C,IF(COUNTIFS($C$2:C45,C45)=2,Data!D:D,IF(COUNTIFS($C$1:C45,C45)=3,Data!E:E,Data!F:F))),MATCH(Upload!$C45,Data!$A:$A,0))</f>
        <v>0</v>
      </c>
      <c r="G45" t="str">
        <f>VLOOKUP($C45,Lookup!$E:$J,2+_xlfn.XLOOKUP($E45,Lookup!$C:$C,Lookup!$B:$B),0)</f>
        <v>N</v>
      </c>
    </row>
    <row r="46" spans="1:7" x14ac:dyDescent="0.25">
      <c r="A46" t="str">
        <f>Data!$C$12</f>
        <v>Enter Franchise Name HERE</v>
      </c>
      <c r="B46" t="str">
        <f>Data!$C$13</f>
        <v>Enter Office Name HERE</v>
      </c>
      <c r="C46">
        <f>IFERROR(IF(C45=MAX(Data!$A:$A),1,C45+1),1)</f>
        <v>45</v>
      </c>
      <c r="D46" t="str">
        <f>INDEX(Data!B:B,MATCH(Upload!C46,Data!A:A,0))</f>
        <v>Motor Vehicle Costs</v>
      </c>
      <c r="E46" t="str">
        <f>VLOOKUP(COUNTIFS($C$2:C46,C46),Lookup!B:C,2,0)</f>
        <v>SALES DIVISION</v>
      </c>
      <c r="F46">
        <f>INDEX(IF(COUNTIFS($C$1:C46,C46)=1,Data!C:C,IF(COUNTIFS($C$2:C46,C46)=2,Data!D:D,IF(COUNTIFS($C$1:C46,C46)=3,Data!E:E,Data!F:F))),MATCH(Upload!$C46,Data!$A:$A,0))</f>
        <v>0</v>
      </c>
      <c r="G46" t="str">
        <f>VLOOKUP($C46,Lookup!$E:$J,2+_xlfn.XLOOKUP($E46,Lookup!$C:$C,Lookup!$B:$B),0)</f>
        <v>N</v>
      </c>
    </row>
    <row r="47" spans="1:7" x14ac:dyDescent="0.25">
      <c r="A47" t="str">
        <f>Data!$C$12</f>
        <v>Enter Franchise Name HERE</v>
      </c>
      <c r="B47" t="str">
        <f>Data!$C$13</f>
        <v>Enter Office Name HERE</v>
      </c>
      <c r="C47">
        <f>IFERROR(IF(C46=MAX(Data!$A:$A),1,C46+1),1)</f>
        <v>46</v>
      </c>
      <c r="D47" t="str">
        <f>INDEX(Data!B:B,MATCH(Upload!C47,Data!A:A,0))</f>
        <v>Training and Development Costs</v>
      </c>
      <c r="E47" t="str">
        <f>VLOOKUP(COUNTIFS($C$2:C47,C47),Lookup!B:C,2,0)</f>
        <v>SALES DIVISION</v>
      </c>
      <c r="F47">
        <f>INDEX(IF(COUNTIFS($C$1:C47,C47)=1,Data!C:C,IF(COUNTIFS($C$2:C47,C47)=2,Data!D:D,IF(COUNTIFS($C$1:C47,C47)=3,Data!E:E,Data!F:F))),MATCH(Upload!$C47,Data!$A:$A,0))</f>
        <v>0</v>
      </c>
      <c r="G47" t="str">
        <f>VLOOKUP($C47,Lookup!$E:$J,2+_xlfn.XLOOKUP($E47,Lookup!$C:$C,Lookup!$B:$B),0)</f>
        <v>N</v>
      </c>
    </row>
    <row r="48" spans="1:7" x14ac:dyDescent="0.25">
      <c r="A48" t="str">
        <f>Data!$C$12</f>
        <v>Enter Franchise Name HERE</v>
      </c>
      <c r="B48" t="str">
        <f>Data!$C$13</f>
        <v>Enter Office Name HERE</v>
      </c>
      <c r="C48">
        <f>IFERROR(IF(C47=MAX(Data!$A:$A),1,C47+1),1)</f>
        <v>47</v>
      </c>
      <c r="D48" t="str">
        <f>INDEX(Data!B:B,MATCH(Upload!C48,Data!A:A,0))</f>
        <v>Professional fees and Insurance Expense</v>
      </c>
      <c r="E48" t="str">
        <f>VLOOKUP(COUNTIFS($C$2:C48,C48),Lookup!B:C,2,0)</f>
        <v>SALES DIVISION</v>
      </c>
      <c r="F48">
        <f>INDEX(IF(COUNTIFS($C$1:C48,C48)=1,Data!C:C,IF(COUNTIFS($C$2:C48,C48)=2,Data!D:D,IF(COUNTIFS($C$1:C48,C48)=3,Data!E:E,Data!F:F))),MATCH(Upload!$C48,Data!$A:$A,0))</f>
        <v>0</v>
      </c>
      <c r="G48" t="str">
        <f>VLOOKUP($C48,Lookup!$E:$J,2+_xlfn.XLOOKUP($E48,Lookup!$C:$C,Lookup!$B:$B),0)</f>
        <v>N</v>
      </c>
    </row>
    <row r="49" spans="1:7" x14ac:dyDescent="0.25">
      <c r="A49" t="str">
        <f>Data!$C$12</f>
        <v>Enter Franchise Name HERE</v>
      </c>
      <c r="B49" t="str">
        <f>Data!$C$13</f>
        <v>Enter Office Name HERE</v>
      </c>
      <c r="C49">
        <f>IFERROR(IF(C48=MAX(Data!$A:$A),1,C48+1),1)</f>
        <v>48</v>
      </c>
      <c r="D49" t="str">
        <f>INDEX(Data!B:B,MATCH(Upload!C49,Data!A:A,0))</f>
        <v>Interest Expense</v>
      </c>
      <c r="E49" t="str">
        <f>VLOOKUP(COUNTIFS($C$2:C49,C49),Lookup!B:C,2,0)</f>
        <v>SALES DIVISION</v>
      </c>
      <c r="F49">
        <f>INDEX(IF(COUNTIFS($C$1:C49,C49)=1,Data!C:C,IF(COUNTIFS($C$2:C49,C49)=2,Data!D:D,IF(COUNTIFS($C$1:C49,C49)=3,Data!E:E,Data!F:F))),MATCH(Upload!$C49,Data!$A:$A,0))</f>
        <v>0</v>
      </c>
      <c r="G49" t="str">
        <f>VLOOKUP($C49,Lookup!$E:$J,2+_xlfn.XLOOKUP($E49,Lookup!$C:$C,Lookup!$B:$B),0)</f>
        <v>N</v>
      </c>
    </row>
    <row r="50" spans="1:7" x14ac:dyDescent="0.25">
      <c r="A50" t="str">
        <f>Data!$C$12</f>
        <v>Enter Franchise Name HERE</v>
      </c>
      <c r="B50" t="str">
        <f>Data!$C$13</f>
        <v>Enter Office Name HERE</v>
      </c>
      <c r="C50">
        <f>IFERROR(IF(C49=MAX(Data!$A:$A),1,C49+1),1)</f>
        <v>49</v>
      </c>
      <c r="D50" t="str">
        <f>INDEX(Data!B:B,MATCH(Upload!C50,Data!A:A,0))</f>
        <v>Other Administration Costs</v>
      </c>
      <c r="E50" t="str">
        <f>VLOOKUP(COUNTIFS($C$2:C50,C50),Lookup!B:C,2,0)</f>
        <v>SALES DIVISION</v>
      </c>
      <c r="F50">
        <f>INDEX(IF(COUNTIFS($C$1:C50,C50)=1,Data!C:C,IF(COUNTIFS($C$2:C50,C50)=2,Data!D:D,IF(COUNTIFS($C$1:C50,C50)=3,Data!E:E,Data!F:F))),MATCH(Upload!$C50,Data!$A:$A,0))</f>
        <v>0</v>
      </c>
      <c r="G50" t="str">
        <f>VLOOKUP($C50,Lookup!$E:$J,2+_xlfn.XLOOKUP($E50,Lookup!$C:$C,Lookup!$B:$B),0)</f>
        <v>N</v>
      </c>
    </row>
    <row r="51" spans="1:7" x14ac:dyDescent="0.25">
      <c r="A51" t="str">
        <f>Data!$C$12</f>
        <v>Enter Franchise Name HERE</v>
      </c>
      <c r="B51" t="str">
        <f>Data!$C$13</f>
        <v>Enter Office Name HERE</v>
      </c>
      <c r="C51">
        <f>IFERROR(IF(C50=MAX(Data!$A:$A),1,C50+1),1)</f>
        <v>50</v>
      </c>
      <c r="D51" t="str">
        <f>INDEX(Data!B:B,MATCH(Upload!C51,Data!A:A,0))</f>
        <v>TOTAL OVERHEAD COSTS</v>
      </c>
      <c r="E51" t="str">
        <f>VLOOKUP(COUNTIFS($C$2:C51,C51),Lookup!B:C,2,0)</f>
        <v>SALES DIVISION</v>
      </c>
      <c r="F51">
        <f>INDEX(IF(COUNTIFS($C$1:C51,C51)=1,Data!C:C,IF(COUNTIFS($C$2:C51,C51)=2,Data!D:D,IF(COUNTIFS($C$1:C51,C51)=3,Data!E:E,Data!F:F))),MATCH(Upload!$C51,Data!$A:$A,0))</f>
        <v>0</v>
      </c>
      <c r="G51" t="str">
        <f>VLOOKUP($C51,Lookup!$E:$J,2+_xlfn.XLOOKUP($E51,Lookup!$C:$C,Lookup!$B:$B),0)</f>
        <v>Y</v>
      </c>
    </row>
    <row r="52" spans="1:7" x14ac:dyDescent="0.25">
      <c r="A52" t="str">
        <f>Data!$C$12</f>
        <v>Enter Franchise Name HERE</v>
      </c>
      <c r="B52" t="str">
        <f>Data!$C$13</f>
        <v>Enter Office Name HERE</v>
      </c>
      <c r="C52">
        <f>IFERROR(IF(C51=MAX(Data!$A:$A),1,C51+1),1)</f>
        <v>51</v>
      </c>
      <c r="D52" t="str">
        <f>INDEX(Data!B:B,MATCH(Upload!C52,Data!A:A,0))</f>
        <v>NET PROFIT BEFORE TAX</v>
      </c>
      <c r="E52" t="str">
        <f>VLOOKUP(COUNTIFS($C$2:C52,C52),Lookup!B:C,2,0)</f>
        <v>SALES DIVISION</v>
      </c>
      <c r="F52">
        <f>INDEX(IF(COUNTIFS($C$1:C52,C52)=1,Data!C:C,IF(COUNTIFS($C$2:C52,C52)=2,Data!D:D,IF(COUNTIFS($C$1:C52,C52)=3,Data!E:E,Data!F:F))),MATCH(Upload!$C52,Data!$A:$A,0))</f>
        <v>0</v>
      </c>
      <c r="G52" t="str">
        <f>VLOOKUP($C52,Lookup!$E:$J,2+_xlfn.XLOOKUP($E52,Lookup!$C:$C,Lookup!$B:$B),0)</f>
        <v>Y</v>
      </c>
    </row>
    <row r="53" spans="1:7" x14ac:dyDescent="0.25">
      <c r="A53" t="str">
        <f>Data!$C$12</f>
        <v>Enter Franchise Name HERE</v>
      </c>
      <c r="B53" t="str">
        <f>Data!$C$13</f>
        <v>Enter Office Name HERE</v>
      </c>
      <c r="C53">
        <f>IFERROR(IF(C52=MAX(Data!$A:$A),1,C52+1),1)</f>
        <v>1</v>
      </c>
      <c r="D53" t="str">
        <f>INDEX(Data!B:B,MATCH(Upload!C53,Data!A:A,0))</f>
        <v>Sales Consultants</v>
      </c>
      <c r="E53" t="str">
        <f>VLOOKUP(COUNTIFS($C$2:C53,C53),Lookup!B:C,2,0)</f>
        <v xml:space="preserve">PROPERTY MANAGEMENT DIVISION                </v>
      </c>
      <c r="F53">
        <f>INDEX(IF(COUNTIFS($C$1:C53,C53)=1,Data!C:C,IF(COUNTIFS($C$2:C53,C53)=2,Data!D:D,IF(COUNTIFS($C$1:C53,C53)=3,Data!E:E,Data!F:F))),MATCH(Upload!$C53,Data!$A:$A,0))</f>
        <v>0</v>
      </c>
      <c r="G53" t="str">
        <f>VLOOKUP($C53,Lookup!$E:$J,2+_xlfn.XLOOKUP($E53,Lookup!$C:$C,Lookup!$B:$B),0)</f>
        <v>N</v>
      </c>
    </row>
    <row r="54" spans="1:7" x14ac:dyDescent="0.25">
      <c r="A54" t="str">
        <f>Data!$C$12</f>
        <v>Enter Franchise Name HERE</v>
      </c>
      <c r="B54" t="str">
        <f>Data!$C$13</f>
        <v>Enter Office Name HERE</v>
      </c>
      <c r="C54">
        <f>IFERROR(IF(C53=MAX(Data!$A:$A),1,C53+1),1)</f>
        <v>2</v>
      </c>
      <c r="D54" t="str">
        <f>INDEX(Data!B:B,MATCH(Upload!C54,Data!A:A,0))</f>
        <v>Property Managers (including Letting Agents, Inspection Agents and Tenancy Managers)</v>
      </c>
      <c r="E54" t="str">
        <f>VLOOKUP(COUNTIFS($C$2:C54,C54),Lookup!B:C,2,0)</f>
        <v xml:space="preserve">PROPERTY MANAGEMENT DIVISION                </v>
      </c>
      <c r="F54">
        <f>INDEX(IF(COUNTIFS($C$1:C54,C54)=1,Data!C:C,IF(COUNTIFS($C$2:C54,C54)=2,Data!D:D,IF(COUNTIFS($C$1:C54,C54)=3,Data!E:E,Data!F:F))),MATCH(Upload!$C54,Data!$A:$A,0))</f>
        <v>0</v>
      </c>
      <c r="G54" t="str">
        <f>VLOOKUP($C54,Lookup!$E:$J,2+_xlfn.XLOOKUP($E54,Lookup!$C:$C,Lookup!$B:$B),0)</f>
        <v>Y</v>
      </c>
    </row>
    <row r="55" spans="1:7" x14ac:dyDescent="0.25">
      <c r="A55" t="str">
        <f>Data!$C$12</f>
        <v>Enter Franchise Name HERE</v>
      </c>
      <c r="B55" t="str">
        <f>Data!$C$13</f>
        <v>Enter Office Name HERE</v>
      </c>
      <c r="C55">
        <f>IFERROR(IF(C54=MAX(Data!$A:$A),1,C54+1),1)</f>
        <v>3</v>
      </c>
      <c r="D55" t="str">
        <f>INDEX(Data!B:B,MATCH(Upload!C55,Data!A:A,0))</f>
        <v>Business Development Managers (non-selling)</v>
      </c>
      <c r="E55" t="str">
        <f>VLOOKUP(COUNTIFS($C$2:C55,C55),Lookup!B:C,2,0)</f>
        <v xml:space="preserve">PROPERTY MANAGEMENT DIVISION                </v>
      </c>
      <c r="F55">
        <f>INDEX(IF(COUNTIFS($C$1:C55,C55)=1,Data!C:C,IF(COUNTIFS($C$2:C55,C55)=2,Data!D:D,IF(COUNTIFS($C$1:C55,C55)=3,Data!E:E,Data!F:F))),MATCH(Upload!$C55,Data!$A:$A,0))</f>
        <v>0</v>
      </c>
      <c r="G55" t="str">
        <f>VLOOKUP($C55,Lookup!$E:$J,2+_xlfn.XLOOKUP($E55,Lookup!$C:$C,Lookup!$B:$B),0)</f>
        <v>Y</v>
      </c>
    </row>
    <row r="56" spans="1:7" x14ac:dyDescent="0.25">
      <c r="A56" t="str">
        <f>Data!$C$12</f>
        <v>Enter Franchise Name HERE</v>
      </c>
      <c r="B56" t="str">
        <f>Data!$C$13</f>
        <v>Enter Office Name HERE</v>
      </c>
      <c r="C56">
        <f>IFERROR(IF(C55=MAX(Data!$A:$A),1,C55+1),1)</f>
        <v>4</v>
      </c>
      <c r="D56" t="str">
        <f>INDEX(Data!B:B,MATCH(Upload!C56,Data!A:A,0))</f>
        <v>Administration/Clerical Staff (non-selling)</v>
      </c>
      <c r="E56" t="str">
        <f>VLOOKUP(COUNTIFS($C$2:C56,C56),Lookup!B:C,2,0)</f>
        <v xml:space="preserve">PROPERTY MANAGEMENT DIVISION                </v>
      </c>
      <c r="F56">
        <f>INDEX(IF(COUNTIFS($C$1:C56,C56)=1,Data!C:C,IF(COUNTIFS($C$2:C56,C56)=2,Data!D:D,IF(COUNTIFS($C$1:C56,C56)=3,Data!E:E,Data!F:F))),MATCH(Upload!$C56,Data!$A:$A,0))</f>
        <v>0</v>
      </c>
      <c r="G56" t="str">
        <f>VLOOKUP($C56,Lookup!$E:$J,2+_xlfn.XLOOKUP($E56,Lookup!$C:$C,Lookup!$B:$B),0)</f>
        <v>Y</v>
      </c>
    </row>
    <row r="57" spans="1:7" x14ac:dyDescent="0.25">
      <c r="A57" t="str">
        <f>Data!$C$12</f>
        <v>Enter Franchise Name HERE</v>
      </c>
      <c r="B57" t="str">
        <f>Data!$C$13</f>
        <v>Enter Office Name HERE</v>
      </c>
      <c r="C57">
        <f>IFERROR(IF(C56=MAX(Data!$A:$A),1,C56+1),1)</f>
        <v>5</v>
      </c>
      <c r="D57" t="str">
        <f>INDEX(Data!B:B,MATCH(Upload!C57,Data!A:A,0))</f>
        <v>Managers (managing an office)</v>
      </c>
      <c r="E57" t="str">
        <f>VLOOKUP(COUNTIFS($C$2:C57,C57),Lookup!B:C,2,0)</f>
        <v xml:space="preserve">PROPERTY MANAGEMENT DIVISION                </v>
      </c>
      <c r="F57">
        <f>INDEX(IF(COUNTIFS($C$1:C57,C57)=1,Data!C:C,IF(COUNTIFS($C$2:C57,C57)=2,Data!D:D,IF(COUNTIFS($C$1:C57,C57)=3,Data!E:E,Data!F:F))),MATCH(Upload!$C57,Data!$A:$A,0))</f>
        <v>0</v>
      </c>
      <c r="G57" t="str">
        <f>VLOOKUP($C57,Lookup!$E:$J,2+_xlfn.XLOOKUP($E57,Lookup!$C:$C,Lookup!$B:$B),0)</f>
        <v>Y</v>
      </c>
    </row>
    <row r="58" spans="1:7" x14ac:dyDescent="0.25">
      <c r="A58" t="str">
        <f>Data!$C$12</f>
        <v>Enter Franchise Name HERE</v>
      </c>
      <c r="B58" t="str">
        <f>Data!$C$13</f>
        <v>Enter Office Name HERE</v>
      </c>
      <c r="C58">
        <f>IFERROR(IF(C57=MAX(Data!$A:$A),1,C57+1),1)</f>
        <v>6</v>
      </c>
      <c r="D58" t="str">
        <f>INDEX(Data!B:B,MATCH(Upload!C58,Data!A:A,0))</f>
        <v>Owners (managing or not managing an office)</v>
      </c>
      <c r="E58" t="str">
        <f>VLOOKUP(COUNTIFS($C$2:C58,C58),Lookup!B:C,2,0)</f>
        <v xml:space="preserve">PROPERTY MANAGEMENT DIVISION                </v>
      </c>
      <c r="F58">
        <f>INDEX(IF(COUNTIFS($C$1:C58,C58)=1,Data!C:C,IF(COUNTIFS($C$2:C58,C58)=2,Data!D:D,IF(COUNTIFS($C$1:C58,C58)=3,Data!E:E,Data!F:F))),MATCH(Upload!$C58,Data!$A:$A,0))</f>
        <v>0</v>
      </c>
      <c r="G58" t="str">
        <f>VLOOKUP($C58,Lookup!$E:$J,2+_xlfn.XLOOKUP($E58,Lookup!$C:$C,Lookup!$B:$B),0)</f>
        <v>Y</v>
      </c>
    </row>
    <row r="59" spans="1:7" x14ac:dyDescent="0.25">
      <c r="A59" t="str">
        <f>Data!$C$12</f>
        <v>Enter Franchise Name HERE</v>
      </c>
      <c r="B59" t="str">
        <f>Data!$C$13</f>
        <v>Enter Office Name HERE</v>
      </c>
      <c r="C59">
        <f>IFERROR(IF(C58=MAX(Data!$A:$A),1,C58+1),1)</f>
        <v>7</v>
      </c>
      <c r="D59" t="str">
        <f>INDEX(Data!B:B,MATCH(Upload!C59,Data!A:A,0))</f>
        <v>TOTAL OFFICE HEAD COUNT</v>
      </c>
      <c r="E59" t="str">
        <f>VLOOKUP(COUNTIFS($C$2:C59,C59),Lookup!B:C,2,0)</f>
        <v xml:space="preserve">PROPERTY MANAGEMENT DIVISION                </v>
      </c>
      <c r="F59">
        <f>INDEX(IF(COUNTIFS($C$1:C59,C59)=1,Data!C:C,IF(COUNTIFS($C$2:C59,C59)=2,Data!D:D,IF(COUNTIFS($C$1:C59,C59)=3,Data!E:E,Data!F:F))),MATCH(Upload!$C59,Data!$A:$A,0))</f>
        <v>0</v>
      </c>
      <c r="G59" t="str">
        <f>VLOOKUP($C59,Lookup!$E:$J,2+_xlfn.XLOOKUP($E59,Lookup!$C:$C,Lookup!$B:$B),0)</f>
        <v>Y</v>
      </c>
    </row>
    <row r="60" spans="1:7" x14ac:dyDescent="0.25">
      <c r="A60" t="str">
        <f>Data!$C$12</f>
        <v>Enter Franchise Name HERE</v>
      </c>
      <c r="B60" t="str">
        <f>Data!$C$13</f>
        <v>Enter Office Name HERE</v>
      </c>
      <c r="C60">
        <f>IFERROR(IF(C59=MAX(Data!$A:$A),1,C59+1),1)</f>
        <v>8</v>
      </c>
      <c r="D60" t="str">
        <f>INDEX(Data!B:B,MATCH(Upload!C60,Data!A:A,0))</f>
        <v>What is your estimated current Market Share as a % (calculated based on sales volume)</v>
      </c>
      <c r="E60" t="str">
        <f>VLOOKUP(COUNTIFS($C$2:C60,C60),Lookup!B:C,2,0)</f>
        <v xml:space="preserve">PROPERTY MANAGEMENT DIVISION                </v>
      </c>
      <c r="F60">
        <f>INDEX(IF(COUNTIFS($C$1:C60,C60)=1,Data!C:C,IF(COUNTIFS($C$2:C60,C60)=2,Data!D:D,IF(COUNTIFS($C$1:C60,C60)=3,Data!E:E,Data!F:F))),MATCH(Upload!$C60,Data!$A:$A,0))</f>
        <v>0</v>
      </c>
      <c r="G60" t="str">
        <f>VLOOKUP($C60,Lookup!$E:$J,2+_xlfn.XLOOKUP($E60,Lookup!$C:$C,Lookup!$B:$B),0)</f>
        <v>Y</v>
      </c>
    </row>
    <row r="61" spans="1:7" x14ac:dyDescent="0.25">
      <c r="A61" t="str">
        <f>Data!$C$12</f>
        <v>Enter Franchise Name HERE</v>
      </c>
      <c r="B61" t="str">
        <f>Data!$C$13</f>
        <v>Enter Office Name HERE</v>
      </c>
      <c r="C61">
        <f>IFERROR(IF(C60=MAX(Data!$A:$A),1,C60+1),1)</f>
        <v>9</v>
      </c>
      <c r="D61" t="str">
        <f>INDEX(Data!B:B,MATCH(Upload!C61,Data!A:A,0))</f>
        <v>Name of your current accounting system</v>
      </c>
      <c r="E61" t="str">
        <f>VLOOKUP(COUNTIFS($C$2:C61,C61),Lookup!B:C,2,0)</f>
        <v xml:space="preserve">PROPERTY MANAGEMENT DIVISION                </v>
      </c>
      <c r="F61">
        <f>INDEX(IF(COUNTIFS($C$1:C61,C61)=1,Data!C:C,IF(COUNTIFS($C$2:C61,C61)=2,Data!D:D,IF(COUNTIFS($C$1:C61,C61)=3,Data!E:E,Data!F:F))),MATCH(Upload!$C61,Data!$A:$A,0))</f>
        <v>0</v>
      </c>
      <c r="G61" t="str">
        <f>VLOOKUP($C61,Lookup!$E:$J,2+_xlfn.XLOOKUP($E61,Lookup!$C:$C,Lookup!$B:$B),0)</f>
        <v>N</v>
      </c>
    </row>
    <row r="62" spans="1:7" x14ac:dyDescent="0.25">
      <c r="A62" t="str">
        <f>Data!$C$12</f>
        <v>Enter Franchise Name HERE</v>
      </c>
      <c r="B62" t="str">
        <f>Data!$C$13</f>
        <v>Enter Office Name HERE</v>
      </c>
      <c r="C62">
        <f>IFERROR(IF(C61=MAX(Data!$A:$A),1,C61+1),1)</f>
        <v>10</v>
      </c>
      <c r="D62" t="str">
        <f>INDEX(Data!B:B,MATCH(Upload!C62,Data!A:A,0))</f>
        <v>Commission - Sales</v>
      </c>
      <c r="E62" t="str">
        <f>VLOOKUP(COUNTIFS($C$2:C62,C62),Lookup!B:C,2,0)</f>
        <v xml:space="preserve">PROPERTY MANAGEMENT DIVISION                </v>
      </c>
      <c r="F62">
        <f>INDEX(IF(COUNTIFS($C$1:C62,C62)=1,Data!C:C,IF(COUNTIFS($C$2:C62,C62)=2,Data!D:D,IF(COUNTIFS($C$1:C62,C62)=3,Data!E:E,Data!F:F))),MATCH(Upload!$C62,Data!$A:$A,0))</f>
        <v>0</v>
      </c>
      <c r="G62" t="str">
        <f>VLOOKUP($C62,Lookup!$E:$J,2+_xlfn.XLOOKUP($E62,Lookup!$C:$C,Lookup!$B:$B),0)</f>
        <v>Y</v>
      </c>
    </row>
    <row r="63" spans="1:7" x14ac:dyDescent="0.25">
      <c r="A63" t="str">
        <f>Data!$C$12</f>
        <v>Enter Franchise Name HERE</v>
      </c>
      <c r="B63" t="str">
        <f>Data!$C$13</f>
        <v>Enter Office Name HERE</v>
      </c>
      <c r="C63">
        <f>IFERROR(IF(C62=MAX(Data!$A:$A),1,C62+1),1)</f>
        <v>11</v>
      </c>
      <c r="D63" t="str">
        <f>INDEX(Data!B:B,MATCH(Upload!C63,Data!A:A,0))</f>
        <v>Commission - Other</v>
      </c>
      <c r="E63" t="str">
        <f>VLOOKUP(COUNTIFS($C$2:C63,C63),Lookup!B:C,2,0)</f>
        <v xml:space="preserve">PROPERTY MANAGEMENT DIVISION                </v>
      </c>
      <c r="F63">
        <f>INDEX(IF(COUNTIFS($C$1:C63,C63)=1,Data!C:C,IF(COUNTIFS($C$2:C63,C63)=2,Data!D:D,IF(COUNTIFS($C$1:C63,C63)=3,Data!E:E,Data!F:F))),MATCH(Upload!$C63,Data!$A:$A,0))</f>
        <v>0</v>
      </c>
      <c r="G63" t="str">
        <f>VLOOKUP($C63,Lookup!$E:$J,2+_xlfn.XLOOKUP($E63,Lookup!$C:$C,Lookup!$B:$B),0)</f>
        <v>Y</v>
      </c>
    </row>
    <row r="64" spans="1:7" x14ac:dyDescent="0.25">
      <c r="A64" t="str">
        <f>Data!$C$12</f>
        <v>Enter Franchise Name HERE</v>
      </c>
      <c r="B64" t="str">
        <f>Data!$C$13</f>
        <v>Enter Office Name HERE</v>
      </c>
      <c r="C64">
        <f>IFERROR(IF(C63=MAX(Data!$A:$A),1,C63+1),1)</f>
        <v>12</v>
      </c>
      <c r="D64" t="str">
        <f>INDEX(Data!B:B,MATCH(Upload!C64,Data!A:A,0))</f>
        <v>Total Commission Income - Sales</v>
      </c>
      <c r="E64" t="str">
        <f>VLOOKUP(COUNTIFS($C$2:C64,C64),Lookup!B:C,2,0)</f>
        <v xml:space="preserve">PROPERTY MANAGEMENT DIVISION                </v>
      </c>
      <c r="F64">
        <f>INDEX(IF(COUNTIFS($C$1:C64,C64)=1,Data!C:C,IF(COUNTIFS($C$2:C64,C64)=2,Data!D:D,IF(COUNTIFS($C$1:C64,C64)=3,Data!E:E,Data!F:F))),MATCH(Upload!$C64,Data!$A:$A,0))</f>
        <v>0</v>
      </c>
      <c r="G64" t="str">
        <f>VLOOKUP($C64,Lookup!$E:$J,2+_xlfn.XLOOKUP($E64,Lookup!$C:$C,Lookup!$B:$B),0)</f>
        <v>Y</v>
      </c>
    </row>
    <row r="65" spans="1:7" x14ac:dyDescent="0.25">
      <c r="A65" t="str">
        <f>Data!$C$12</f>
        <v>Enter Franchise Name HERE</v>
      </c>
      <c r="B65" t="str">
        <f>Data!$C$13</f>
        <v>Enter Office Name HERE</v>
      </c>
      <c r="C65">
        <f>IFERROR(IF(C64=MAX(Data!$A:$A),1,C64+1),1)</f>
        <v>13</v>
      </c>
      <c r="D65" t="str">
        <f>INDEX(Data!B:B,MATCH(Upload!C65,Data!A:A,0))</f>
        <v>VPA Recovery Income (Gross amount is required)</v>
      </c>
      <c r="E65" t="str">
        <f>VLOOKUP(COUNTIFS($C$2:C65,C65),Lookup!B:C,2,0)</f>
        <v xml:space="preserve">PROPERTY MANAGEMENT DIVISION                </v>
      </c>
      <c r="F65">
        <f>INDEX(IF(COUNTIFS($C$1:C65,C65)=1,Data!C:C,IF(COUNTIFS($C$2:C65,C65)=2,Data!D:D,IF(COUNTIFS($C$1:C65,C65)=3,Data!E:E,Data!F:F))),MATCH(Upload!$C65,Data!$A:$A,0))</f>
        <v>0</v>
      </c>
      <c r="G65" t="str">
        <f>VLOOKUP($C65,Lookup!$E:$J,2+_xlfn.XLOOKUP($E65,Lookup!$C:$C,Lookup!$B:$B),0)</f>
        <v>Y</v>
      </c>
    </row>
    <row r="66" spans="1:7" x14ac:dyDescent="0.25">
      <c r="A66" t="str">
        <f>Data!$C$12</f>
        <v>Enter Franchise Name HERE</v>
      </c>
      <c r="B66" t="str">
        <f>Data!$C$13</f>
        <v>Enter Office Name HERE</v>
      </c>
      <c r="C66">
        <f>IFERROR(IF(C65=MAX(Data!$A:$A),1,C65+1),1)</f>
        <v>14</v>
      </c>
      <c r="D66" t="str">
        <f>INDEX(Data!B:B,MATCH(Upload!C66,Data!A:A,0))</f>
        <v>Less: Vendor Property Advertising Expense (Gross amount is required; enter as negative amount)</v>
      </c>
      <c r="E66" t="str">
        <f>VLOOKUP(COUNTIFS($C$2:C66,C66),Lookup!B:C,2,0)</f>
        <v xml:space="preserve">PROPERTY MANAGEMENT DIVISION                </v>
      </c>
      <c r="F66">
        <f>INDEX(IF(COUNTIFS($C$1:C66,C66)=1,Data!C:C,IF(COUNTIFS($C$2:C66,C66)=2,Data!D:D,IF(COUNTIFS($C$1:C66,C66)=3,Data!E:E,Data!F:F))),MATCH(Upload!$C66,Data!$A:$A,0))</f>
        <v>0</v>
      </c>
      <c r="G66" t="str">
        <f>VLOOKUP($C66,Lookup!$E:$J,2+_xlfn.XLOOKUP($E66,Lookup!$C:$C,Lookup!$B:$B),0)</f>
        <v>Y</v>
      </c>
    </row>
    <row r="67" spans="1:7" x14ac:dyDescent="0.25">
      <c r="A67" t="str">
        <f>Data!$C$12</f>
        <v>Enter Franchise Name HERE</v>
      </c>
      <c r="B67" t="str">
        <f>Data!$C$13</f>
        <v>Enter Office Name HERE</v>
      </c>
      <c r="C67">
        <f>IFERROR(IF(C66=MAX(Data!$A:$A),1,C66+1),1)</f>
        <v>15</v>
      </c>
      <c r="D67" t="str">
        <f>INDEX(Data!B:B,MATCH(Upload!C67,Data!A:A,0))</f>
        <v>Net Advertising Recoveries</v>
      </c>
      <c r="E67" t="str">
        <f>VLOOKUP(COUNTIFS($C$2:C67,C67),Lookup!B:C,2,0)</f>
        <v xml:space="preserve">PROPERTY MANAGEMENT DIVISION                </v>
      </c>
      <c r="F67">
        <f>INDEX(IF(COUNTIFS($C$1:C67,C67)=1,Data!C:C,IF(COUNTIFS($C$2:C67,C67)=2,Data!D:D,IF(COUNTIFS($C$1:C67,C67)=3,Data!E:E,Data!F:F))),MATCH(Upload!$C67,Data!$A:$A,0))</f>
        <v>0</v>
      </c>
      <c r="G67" t="str">
        <f>VLOOKUP($C67,Lookup!$E:$J,2+_xlfn.XLOOKUP($E67,Lookup!$C:$C,Lookup!$B:$B),0)</f>
        <v>Y</v>
      </c>
    </row>
    <row r="68" spans="1:7" x14ac:dyDescent="0.25">
      <c r="A68" t="str">
        <f>Data!$C$12</f>
        <v>Enter Franchise Name HERE</v>
      </c>
      <c r="B68" t="str">
        <f>Data!$C$13</f>
        <v>Enter Office Name HERE</v>
      </c>
      <c r="C68">
        <f>IFERROR(IF(C67=MAX(Data!$A:$A),1,C67+1),1)</f>
        <v>16</v>
      </c>
      <c r="D68" t="str">
        <f>INDEX(Data!B:B,MATCH(Upload!C68,Data!A:A,0))</f>
        <v>Management Fees</v>
      </c>
      <c r="E68" t="str">
        <f>VLOOKUP(COUNTIFS($C$2:C68,C68),Lookup!B:C,2,0)</f>
        <v xml:space="preserve">PROPERTY MANAGEMENT DIVISION                </v>
      </c>
      <c r="F68">
        <f>INDEX(IF(COUNTIFS($C$1:C68,C68)=1,Data!C:C,IF(COUNTIFS($C$2:C68,C68)=2,Data!D:D,IF(COUNTIFS($C$1:C68,C68)=3,Data!E:E,Data!F:F))),MATCH(Upload!$C68,Data!$A:$A,0))</f>
        <v>0</v>
      </c>
      <c r="G68" t="str">
        <f>VLOOKUP($C68,Lookup!$E:$J,2+_xlfn.XLOOKUP($E68,Lookup!$C:$C,Lookup!$B:$B),0)</f>
        <v>Y</v>
      </c>
    </row>
    <row r="69" spans="1:7" x14ac:dyDescent="0.25">
      <c r="A69" t="str">
        <f>Data!$C$12</f>
        <v>Enter Franchise Name HERE</v>
      </c>
      <c r="B69" t="str">
        <f>Data!$C$13</f>
        <v>Enter Office Name HERE</v>
      </c>
      <c r="C69">
        <f>IFERROR(IF(C68=MAX(Data!$A:$A),1,C68+1),1)</f>
        <v>17</v>
      </c>
      <c r="D69" t="str">
        <f>INDEX(Data!B:B,MATCH(Upload!C69,Data!A:A,0))</f>
        <v>Letting Fees and Inspection fees</v>
      </c>
      <c r="E69" t="str">
        <f>VLOOKUP(COUNTIFS($C$2:C69,C69),Lookup!B:C,2,0)</f>
        <v xml:space="preserve">PROPERTY MANAGEMENT DIVISION                </v>
      </c>
      <c r="F69">
        <f>INDEX(IF(COUNTIFS($C$1:C69,C69)=1,Data!C:C,IF(COUNTIFS($C$2:C69,C69)=2,Data!D:D,IF(COUNTIFS($C$1:C69,C69)=3,Data!E:E,Data!F:F))),MATCH(Upload!$C69,Data!$A:$A,0))</f>
        <v>0</v>
      </c>
      <c r="G69" t="str">
        <f>VLOOKUP($C69,Lookup!$E:$J,2+_xlfn.XLOOKUP($E69,Lookup!$C:$C,Lookup!$B:$B),0)</f>
        <v>Y</v>
      </c>
    </row>
    <row r="70" spans="1:7" x14ac:dyDescent="0.25">
      <c r="A70" t="str">
        <f>Data!$C$12</f>
        <v>Enter Franchise Name HERE</v>
      </c>
      <c r="B70" t="str">
        <f>Data!$C$13</f>
        <v>Enter Office Name HERE</v>
      </c>
      <c r="C70">
        <f>IFERROR(IF(C69=MAX(Data!$A:$A),1,C69+1),1)</f>
        <v>18</v>
      </c>
      <c r="D70" t="str">
        <f>INDEX(Data!B:B,MATCH(Upload!C70,Data!A:A,0))</f>
        <v>All Landlord Recoveries Income (Gross amount is required)</v>
      </c>
      <c r="E70" t="str">
        <f>VLOOKUP(COUNTIFS($C$2:C70,C70),Lookup!B:C,2,0)</f>
        <v xml:space="preserve">PROPERTY MANAGEMENT DIVISION                </v>
      </c>
      <c r="F70">
        <f>INDEX(IF(COUNTIFS($C$1:C70,C70)=1,Data!C:C,IF(COUNTIFS($C$2:C70,C70)=2,Data!D:D,IF(COUNTIFS($C$1:C70,C70)=3,Data!E:E,Data!F:F))),MATCH(Upload!$C70,Data!$A:$A,0))</f>
        <v>0</v>
      </c>
      <c r="G70" t="str">
        <f>VLOOKUP($C70,Lookup!$E:$J,2+_xlfn.XLOOKUP($E70,Lookup!$C:$C,Lookup!$B:$B),0)</f>
        <v>Y</v>
      </c>
    </row>
    <row r="71" spans="1:7" x14ac:dyDescent="0.25">
      <c r="A71" t="str">
        <f>Data!$C$12</f>
        <v>Enter Franchise Name HERE</v>
      </c>
      <c r="B71" t="str">
        <f>Data!$C$13</f>
        <v>Enter Office Name HERE</v>
      </c>
      <c r="C71">
        <f>IFERROR(IF(C70=MAX(Data!$A:$A),1,C70+1),1)</f>
        <v>19</v>
      </c>
      <c r="D71" t="str">
        <f>INDEX(Data!B:B,MATCH(Upload!C71,Data!A:A,0))</f>
        <v>Less: Landlord Property Expenses that are recoverable i.e. advertising, credit/background checks, tribunal application fees etc.  (Gross amount is required; enter as negative amount)</v>
      </c>
      <c r="E71" t="str">
        <f>VLOOKUP(COUNTIFS($C$2:C71,C71),Lookup!B:C,2,0)</f>
        <v xml:space="preserve">PROPERTY MANAGEMENT DIVISION                </v>
      </c>
      <c r="F71">
        <f>INDEX(IF(COUNTIFS($C$1:C71,C71)=1,Data!C:C,IF(COUNTIFS($C$2:C71,C71)=2,Data!D:D,IF(COUNTIFS($C$1:C71,C71)=3,Data!E:E,Data!F:F))),MATCH(Upload!$C71,Data!$A:$A,0))</f>
        <v>0</v>
      </c>
      <c r="G71" t="str">
        <f>VLOOKUP($C71,Lookup!$E:$J,2+_xlfn.XLOOKUP($E71,Lookup!$C:$C,Lookup!$B:$B),0)</f>
        <v>Y</v>
      </c>
    </row>
    <row r="72" spans="1:7" x14ac:dyDescent="0.25">
      <c r="A72" t="str">
        <f>Data!$C$12</f>
        <v>Enter Franchise Name HERE</v>
      </c>
      <c r="B72" t="str">
        <f>Data!$C$13</f>
        <v>Enter Office Name HERE</v>
      </c>
      <c r="C72">
        <f>IFERROR(IF(C71=MAX(Data!$A:$A),1,C71+1),1)</f>
        <v>20</v>
      </c>
      <c r="D72" t="str">
        <f>INDEX(Data!B:B,MATCH(Upload!C72,Data!A:A,0))</f>
        <v>Other Property Management Revenue</v>
      </c>
      <c r="E72" t="str">
        <f>VLOOKUP(COUNTIFS($C$2:C72,C72),Lookup!B:C,2,0)</f>
        <v xml:space="preserve">PROPERTY MANAGEMENT DIVISION                </v>
      </c>
      <c r="F72">
        <f>INDEX(IF(COUNTIFS($C$1:C72,C72)=1,Data!C:C,IF(COUNTIFS($C$2:C72,C72)=2,Data!D:D,IF(COUNTIFS($C$1:C72,C72)=3,Data!E:E,Data!F:F))),MATCH(Upload!$C72,Data!$A:$A,0))</f>
        <v>0</v>
      </c>
      <c r="G72" t="str">
        <f>VLOOKUP($C72,Lookup!$E:$J,2+_xlfn.XLOOKUP($E72,Lookup!$C:$C,Lookup!$B:$B),0)</f>
        <v>Y</v>
      </c>
    </row>
    <row r="73" spans="1:7" x14ac:dyDescent="0.25">
      <c r="A73" t="str">
        <f>Data!$C$12</f>
        <v>Enter Franchise Name HERE</v>
      </c>
      <c r="B73" t="str">
        <f>Data!$C$13</f>
        <v>Enter Office Name HERE</v>
      </c>
      <c r="C73">
        <f>IFERROR(IF(C72=MAX(Data!$A:$A),1,C72+1),1)</f>
        <v>21</v>
      </c>
      <c r="D73" t="str">
        <f>INDEX(Data!B:B,MATCH(Upload!C73,Data!A:A,0))</f>
        <v>Total Property Management Revenue</v>
      </c>
      <c r="E73" t="str">
        <f>VLOOKUP(COUNTIFS($C$2:C73,C73),Lookup!B:C,2,0)</f>
        <v xml:space="preserve">PROPERTY MANAGEMENT DIVISION                </v>
      </c>
      <c r="F73">
        <f>INDEX(IF(COUNTIFS($C$1:C73,C73)=1,Data!C:C,IF(COUNTIFS($C$2:C73,C73)=2,Data!D:D,IF(COUNTIFS($C$1:C73,C73)=3,Data!E:E,Data!F:F))),MATCH(Upload!$C73,Data!$A:$A,0))</f>
        <v>0</v>
      </c>
      <c r="G73" t="str">
        <f>VLOOKUP($C73,Lookup!$E:$J,2+_xlfn.XLOOKUP($E73,Lookup!$C:$C,Lookup!$B:$B),0)</f>
        <v>Y</v>
      </c>
    </row>
    <row r="74" spans="1:7" x14ac:dyDescent="0.25">
      <c r="A74" t="str">
        <f>Data!$C$12</f>
        <v>Enter Franchise Name HERE</v>
      </c>
      <c r="B74" t="str">
        <f>Data!$C$13</f>
        <v>Enter Office Name HERE</v>
      </c>
      <c r="C74">
        <f>IFERROR(IF(C73=MAX(Data!$A:$A),1,C73+1),1)</f>
        <v>22</v>
      </c>
      <c r="D74" t="str">
        <f>INDEX(Data!B:B,MATCH(Upload!C74,Data!A:A,0))</f>
        <v>Other Income - e.g. mortgage broking referral fees, interest, MV profit, misc.</v>
      </c>
      <c r="E74" t="str">
        <f>VLOOKUP(COUNTIFS($C$2:C74,C74),Lookup!B:C,2,0)</f>
        <v xml:space="preserve">PROPERTY MANAGEMENT DIVISION                </v>
      </c>
      <c r="F74">
        <f>INDEX(IF(COUNTIFS($C$1:C74,C74)=1,Data!C:C,IF(COUNTIFS($C$2:C74,C74)=2,Data!D:D,IF(COUNTIFS($C$1:C74,C74)=3,Data!E:E,Data!F:F))),MATCH(Upload!$C74,Data!$A:$A,0))</f>
        <v>0</v>
      </c>
      <c r="G74" t="str">
        <f>VLOOKUP($C74,Lookup!$E:$J,2+_xlfn.XLOOKUP($E74,Lookup!$C:$C,Lookup!$B:$B),0)</f>
        <v>Y</v>
      </c>
    </row>
    <row r="75" spans="1:7" x14ac:dyDescent="0.25">
      <c r="A75" t="str">
        <f>Data!$C$12</f>
        <v>Enter Franchise Name HERE</v>
      </c>
      <c r="B75" t="str">
        <f>Data!$C$13</f>
        <v>Enter Office Name HERE</v>
      </c>
      <c r="C75">
        <f>IFERROR(IF(C74=MAX(Data!$A:$A),1,C74+1),1)</f>
        <v>23</v>
      </c>
      <c r="D75" t="str">
        <f>INDEX(Data!B:B,MATCH(Upload!C75,Data!A:A,0))</f>
        <v>Total Other Income</v>
      </c>
      <c r="E75" t="str">
        <f>VLOOKUP(COUNTIFS($C$2:C75,C75),Lookup!B:C,2,0)</f>
        <v xml:space="preserve">PROPERTY MANAGEMENT DIVISION                </v>
      </c>
      <c r="F75">
        <f>INDEX(IF(COUNTIFS($C$1:C75,C75)=1,Data!C:C,IF(COUNTIFS($C$2:C75,C75)=2,Data!D:D,IF(COUNTIFS($C$1:C75,C75)=3,Data!E:E,Data!F:F))),MATCH(Upload!$C75,Data!$A:$A,0))</f>
        <v>0</v>
      </c>
      <c r="G75" t="str">
        <f>VLOOKUP($C75,Lookup!$E:$J,2+_xlfn.XLOOKUP($E75,Lookup!$C:$C,Lookup!$B:$B),0)</f>
        <v>Y</v>
      </c>
    </row>
    <row r="76" spans="1:7" x14ac:dyDescent="0.25">
      <c r="A76" t="str">
        <f>Data!$C$12</f>
        <v>Enter Franchise Name HERE</v>
      </c>
      <c r="B76" t="str">
        <f>Data!$C$13</f>
        <v>Enter Office Name HERE</v>
      </c>
      <c r="C76">
        <f>IFERROR(IF(C75=MAX(Data!$A:$A),1,C75+1),1)</f>
        <v>24</v>
      </c>
      <c r="D76" t="str">
        <f>INDEX(Data!B:B,MATCH(Upload!C76,Data!A:A,0))</f>
        <v>TOTAL REVENUE FROM TRADING</v>
      </c>
      <c r="E76" t="str">
        <f>VLOOKUP(COUNTIFS($C$2:C76,C76),Lookup!B:C,2,0)</f>
        <v xml:space="preserve">PROPERTY MANAGEMENT DIVISION                </v>
      </c>
      <c r="F76">
        <f>INDEX(IF(COUNTIFS($C$1:C76,C76)=1,Data!C:C,IF(COUNTIFS($C$2:C76,C76)=2,Data!D:D,IF(COUNTIFS($C$1:C76,C76)=3,Data!E:E,Data!F:F))),MATCH(Upload!$C76,Data!$A:$A,0))</f>
        <v>0</v>
      </c>
      <c r="G76" t="str">
        <f>VLOOKUP($C76,Lookup!$E:$J,2+_xlfn.XLOOKUP($E76,Lookup!$C:$C,Lookup!$B:$B),0)</f>
        <v>Y</v>
      </c>
    </row>
    <row r="77" spans="1:7" x14ac:dyDescent="0.25">
      <c r="A77" t="str">
        <f>Data!$C$12</f>
        <v>Enter Franchise Name HERE</v>
      </c>
      <c r="B77" t="str">
        <f>Data!$C$13</f>
        <v>Enter Office Name HERE</v>
      </c>
      <c r="C77">
        <f>IFERROR(IF(C76=MAX(Data!$A:$A),1,C76+1),1)</f>
        <v>25</v>
      </c>
      <c r="D77" t="str">
        <f>INDEX(Data!B:B,MATCH(Upload!C77,Data!A:A,0))</f>
        <v>Gross Franchise Fees</v>
      </c>
      <c r="E77" t="str">
        <f>VLOOKUP(COUNTIFS($C$2:C77,C77),Lookup!B:C,2,0)</f>
        <v xml:space="preserve">PROPERTY MANAGEMENT DIVISION                </v>
      </c>
      <c r="F77">
        <f>INDEX(IF(COUNTIFS($C$1:C77,C77)=1,Data!C:C,IF(COUNTIFS($C$2:C77,C77)=2,Data!D:D,IF(COUNTIFS($C$1:C77,C77)=3,Data!E:E,Data!F:F))),MATCH(Upload!$C77,Data!$A:$A,0))</f>
        <v>0</v>
      </c>
      <c r="G77" t="str">
        <f>VLOOKUP($C77,Lookup!$E:$J,2+_xlfn.XLOOKUP($E77,Lookup!$C:$C,Lookup!$B:$B),0)</f>
        <v>Y</v>
      </c>
    </row>
    <row r="78" spans="1:7" x14ac:dyDescent="0.25">
      <c r="A78" t="str">
        <f>Data!$C$12</f>
        <v>Enter Franchise Name HERE</v>
      </c>
      <c r="B78" t="str">
        <f>Data!$C$13</f>
        <v>Enter Office Name HERE</v>
      </c>
      <c r="C78">
        <f>IFERROR(IF(C77=MAX(Data!$A:$A),1,C77+1),1)</f>
        <v>26</v>
      </c>
      <c r="D78" t="str">
        <f>INDEX(Data!B:B,MATCH(Upload!C78,Data!A:A,0))</f>
        <v>Less: Rebates Received (please enter as a negative)</v>
      </c>
      <c r="E78" t="str">
        <f>VLOOKUP(COUNTIFS($C$2:C78,C78),Lookup!B:C,2,0)</f>
        <v xml:space="preserve">PROPERTY MANAGEMENT DIVISION                </v>
      </c>
      <c r="F78">
        <f>INDEX(IF(COUNTIFS($C$1:C78,C78)=1,Data!C:C,IF(COUNTIFS($C$2:C78,C78)=2,Data!D:D,IF(COUNTIFS($C$1:C78,C78)=3,Data!E:E,Data!F:F))),MATCH(Upload!$C78,Data!$A:$A,0))</f>
        <v>0</v>
      </c>
      <c r="G78" t="str">
        <f>VLOOKUP($C78,Lookup!$E:$J,2+_xlfn.XLOOKUP($E78,Lookup!$C:$C,Lookup!$B:$B),0)</f>
        <v>Y</v>
      </c>
    </row>
    <row r="79" spans="1:7" x14ac:dyDescent="0.25">
      <c r="A79" t="str">
        <f>Data!$C$12</f>
        <v>Enter Franchise Name HERE</v>
      </c>
      <c r="B79" t="str">
        <f>Data!$C$13</f>
        <v>Enter Office Name HERE</v>
      </c>
      <c r="C79">
        <f>IFERROR(IF(C78=MAX(Data!$A:$A),1,C78+1),1)</f>
        <v>27</v>
      </c>
      <c r="D79" t="str">
        <f>INDEX(Data!B:B,MATCH(Upload!C79,Data!A:A,0))</f>
        <v>Net Franchise Fees</v>
      </c>
      <c r="E79" t="str">
        <f>VLOOKUP(COUNTIFS($C$2:C79,C79),Lookup!B:C,2,0)</f>
        <v xml:space="preserve">PROPERTY MANAGEMENT DIVISION                </v>
      </c>
      <c r="F79">
        <f>INDEX(IF(COUNTIFS($C$1:C79,C79)=1,Data!C:C,IF(COUNTIFS($C$2:C79,C79)=2,Data!D:D,IF(COUNTIFS($C$1:C79,C79)=3,Data!E:E,Data!F:F))),MATCH(Upload!$C79,Data!$A:$A,0))</f>
        <v>0</v>
      </c>
      <c r="G79" t="str">
        <f>VLOOKUP($C79,Lookup!$E:$J,2+_xlfn.XLOOKUP($E79,Lookup!$C:$C,Lookup!$B:$B),0)</f>
        <v>Y</v>
      </c>
    </row>
    <row r="80" spans="1:7" x14ac:dyDescent="0.25">
      <c r="A80" t="str">
        <f>Data!$C$12</f>
        <v>Enter Franchise Name HERE</v>
      </c>
      <c r="B80" t="str">
        <f>Data!$C$13</f>
        <v>Enter Office Name HERE</v>
      </c>
      <c r="C80">
        <f>IFERROR(IF(C79=MAX(Data!$A:$A),1,C79+1),1)</f>
        <v>28</v>
      </c>
      <c r="D80" t="str">
        <f>INDEX(Data!B:B,MATCH(Upload!C80,Data!A:A,0))</f>
        <v>Owners and Managers (selling commissions)</v>
      </c>
      <c r="E80" t="str">
        <f>VLOOKUP(COUNTIFS($C$2:C80,C80),Lookup!B:C,2,0)</f>
        <v xml:space="preserve">PROPERTY MANAGEMENT DIVISION                </v>
      </c>
      <c r="F80">
        <f>INDEX(IF(COUNTIFS($C$1:C80,C80)=1,Data!C:C,IF(COUNTIFS($C$2:C80,C80)=2,Data!D:D,IF(COUNTIFS($C$1:C80,C80)=3,Data!E:E,Data!F:F))),MATCH(Upload!$C80,Data!$A:$A,0))</f>
        <v>0</v>
      </c>
      <c r="G80" t="str">
        <f>VLOOKUP($C80,Lookup!$E:$J,2+_xlfn.XLOOKUP($E80,Lookup!$C:$C,Lookup!$B:$B),0)</f>
        <v>Y</v>
      </c>
    </row>
    <row r="81" spans="1:7" x14ac:dyDescent="0.25">
      <c r="A81" t="str">
        <f>Data!$C$12</f>
        <v>Enter Franchise Name HERE</v>
      </c>
      <c r="B81" t="str">
        <f>Data!$C$13</f>
        <v>Enter Office Name HERE</v>
      </c>
      <c r="C81">
        <f>IFERROR(IF(C80=MAX(Data!$A:$A),1,C80+1),1)</f>
        <v>29</v>
      </c>
      <c r="D81" t="str">
        <f>INDEX(Data!B:B,MATCH(Upload!C81,Data!A:A,0))</f>
        <v>Sales Consultants</v>
      </c>
      <c r="E81" t="str">
        <f>VLOOKUP(COUNTIFS($C$2:C81,C81),Lookup!B:C,2,0)</f>
        <v xml:space="preserve">PROPERTY MANAGEMENT DIVISION                </v>
      </c>
      <c r="F81">
        <f>INDEX(IF(COUNTIFS($C$1:C81,C81)=1,Data!C:C,IF(COUNTIFS($C$2:C81,C81)=2,Data!D:D,IF(COUNTIFS($C$1:C81,C81)=3,Data!E:E,Data!F:F))),MATCH(Upload!$C81,Data!$A:$A,0))</f>
        <v>0</v>
      </c>
      <c r="G81" t="str">
        <f>VLOOKUP($C81,Lookup!$E:$J,2+_xlfn.XLOOKUP($E81,Lookup!$C:$C,Lookup!$B:$B),0)</f>
        <v>Y</v>
      </c>
    </row>
    <row r="82" spans="1:7" x14ac:dyDescent="0.25">
      <c r="A82" t="str">
        <f>Data!$C$12</f>
        <v>Enter Franchise Name HERE</v>
      </c>
      <c r="B82" t="str">
        <f>Data!$C$13</f>
        <v>Enter Office Name HERE</v>
      </c>
      <c r="C82">
        <f>IFERROR(IF(C81=MAX(Data!$A:$A),1,C81+1),1)</f>
        <v>30</v>
      </c>
      <c r="D82" t="str">
        <f>INDEX(Data!B:B,MATCH(Upload!C82,Data!A:A,0))</f>
        <v>Property Managers (including Letting Agents/ Inspection Agents/Tenancy Managers)</v>
      </c>
      <c r="E82" t="str">
        <f>VLOOKUP(COUNTIFS($C$2:C82,C82),Lookup!B:C,2,0)</f>
        <v xml:space="preserve">PROPERTY MANAGEMENT DIVISION                </v>
      </c>
      <c r="F82">
        <f>INDEX(IF(COUNTIFS($C$1:C82,C82)=1,Data!C:C,IF(COUNTIFS($C$2:C82,C82)=2,Data!D:D,IF(COUNTIFS($C$1:C82,C82)=3,Data!E:E,Data!F:F))),MATCH(Upload!$C82,Data!$A:$A,0))</f>
        <v>0</v>
      </c>
      <c r="G82" t="str">
        <f>VLOOKUP($C82,Lookup!$E:$J,2+_xlfn.XLOOKUP($E82,Lookup!$C:$C,Lookup!$B:$B),0)</f>
        <v>Y</v>
      </c>
    </row>
    <row r="83" spans="1:7" x14ac:dyDescent="0.25">
      <c r="A83" t="str">
        <f>Data!$C$12</f>
        <v>Enter Franchise Name HERE</v>
      </c>
      <c r="B83" t="str">
        <f>Data!$C$13</f>
        <v>Enter Office Name HERE</v>
      </c>
      <c r="C83">
        <f>IFERROR(IF(C82=MAX(Data!$A:$A),1,C82+1),1)</f>
        <v>31</v>
      </c>
      <c r="D83" t="str">
        <f>INDEX(Data!B:B,MATCH(Upload!C83,Data!A:A,0))</f>
        <v>Other Sales / PM Staff Salary Costs (car allowances, FBT, Work cover etc.)</v>
      </c>
      <c r="E83" t="str">
        <f>VLOOKUP(COUNTIFS($C$2:C83,C83),Lookup!B:C,2,0)</f>
        <v xml:space="preserve">PROPERTY MANAGEMENT DIVISION                </v>
      </c>
      <c r="F83">
        <f>INDEX(IF(COUNTIFS($C$1:C83,C83)=1,Data!C:C,IF(COUNTIFS($C$2:C83,C83)=2,Data!D:D,IF(COUNTIFS($C$1:C83,C83)=3,Data!E:E,Data!F:F))),MATCH(Upload!$C83,Data!$A:$A,0))</f>
        <v>0</v>
      </c>
      <c r="G83" t="str">
        <f>VLOOKUP($C83,Lookup!$E:$J,2+_xlfn.XLOOKUP($E83,Lookup!$C:$C,Lookup!$B:$B),0)</f>
        <v>Y</v>
      </c>
    </row>
    <row r="84" spans="1:7" x14ac:dyDescent="0.25">
      <c r="A84" t="str">
        <f>Data!$C$12</f>
        <v>Enter Franchise Name HERE</v>
      </c>
      <c r="B84" t="str">
        <f>Data!$C$13</f>
        <v>Enter Office Name HERE</v>
      </c>
      <c r="C84">
        <f>IFERROR(IF(C83=MAX(Data!$A:$A),1,C83+1),1)</f>
        <v>32</v>
      </c>
      <c r="D84" t="str">
        <f>INDEX(Data!B:B,MATCH(Upload!C84,Data!A:A,0))</f>
        <v>Total Staff Salary/Commission Costs</v>
      </c>
      <c r="E84" t="str">
        <f>VLOOKUP(COUNTIFS($C$2:C84,C84),Lookup!B:C,2,0)</f>
        <v xml:space="preserve">PROPERTY MANAGEMENT DIVISION                </v>
      </c>
      <c r="F84">
        <f>INDEX(IF(COUNTIFS($C$1:C84,C84)=1,Data!C:C,IF(COUNTIFS($C$2:C84,C84)=2,Data!D:D,IF(COUNTIFS($C$1:C84,C84)=3,Data!E:E,Data!F:F))),MATCH(Upload!$C84,Data!$A:$A,0))</f>
        <v>0</v>
      </c>
      <c r="G84" t="str">
        <f>VLOOKUP($C84,Lookup!$E:$J,2+_xlfn.XLOOKUP($E84,Lookup!$C:$C,Lookup!$B:$B),0)</f>
        <v>Y</v>
      </c>
    </row>
    <row r="85" spans="1:7" x14ac:dyDescent="0.25">
      <c r="A85" t="str">
        <f>Data!$C$12</f>
        <v>Enter Franchise Name HERE</v>
      </c>
      <c r="B85" t="str">
        <f>Data!$C$13</f>
        <v>Enter Office Name HERE</v>
      </c>
      <c r="C85">
        <f>IFERROR(IF(C84=MAX(Data!$A:$A),1,C84+1),1)</f>
        <v>33</v>
      </c>
      <c r="D85" t="str">
        <f>INDEX(Data!B:B,MATCH(Upload!C85,Data!A:A,0))</f>
        <v>Commissions / referrals to non-staff members</v>
      </c>
      <c r="E85" t="str">
        <f>VLOOKUP(COUNTIFS($C$2:C85,C85),Lookup!B:C,2,0)</f>
        <v xml:space="preserve">PROPERTY MANAGEMENT DIVISION                </v>
      </c>
      <c r="F85">
        <f>INDEX(IF(COUNTIFS($C$1:C85,C85)=1,Data!C:C,IF(COUNTIFS($C$2:C85,C85)=2,Data!D:D,IF(COUNTIFS($C$1:C85,C85)=3,Data!E:E,Data!F:F))),MATCH(Upload!$C85,Data!$A:$A,0))</f>
        <v>0</v>
      </c>
      <c r="G85" t="str">
        <f>VLOOKUP($C85,Lookup!$E:$J,2+_xlfn.XLOOKUP($E85,Lookup!$C:$C,Lookup!$B:$B),0)</f>
        <v>Y</v>
      </c>
    </row>
    <row r="86" spans="1:7" x14ac:dyDescent="0.25">
      <c r="A86" t="str">
        <f>Data!$C$12</f>
        <v>Enter Franchise Name HERE</v>
      </c>
      <c r="B86" t="str">
        <f>Data!$C$13</f>
        <v>Enter Office Name HERE</v>
      </c>
      <c r="C86">
        <f>IFERROR(IF(C85=MAX(Data!$A:$A),1,C85+1),1)</f>
        <v>34</v>
      </c>
      <c r="D86" t="str">
        <f>INDEX(Data!B:B,MATCH(Upload!C86,Data!A:A,0))</f>
        <v>TOTAL DIRECT OPERATING COSTS</v>
      </c>
      <c r="E86" t="str">
        <f>VLOOKUP(COUNTIFS($C$2:C86,C86),Lookup!B:C,2,0)</f>
        <v xml:space="preserve">PROPERTY MANAGEMENT DIVISION                </v>
      </c>
      <c r="F86">
        <f>INDEX(IF(COUNTIFS($C$1:C86,C86)=1,Data!C:C,IF(COUNTIFS($C$2:C86,C86)=2,Data!D:D,IF(COUNTIFS($C$1:C86,C86)=3,Data!E:E,Data!F:F))),MATCH(Upload!$C86,Data!$A:$A,0))</f>
        <v>0</v>
      </c>
      <c r="G86" t="str">
        <f>VLOOKUP($C86,Lookup!$E:$J,2+_xlfn.XLOOKUP($E86,Lookup!$C:$C,Lookup!$B:$B),0)</f>
        <v>Y</v>
      </c>
    </row>
    <row r="87" spans="1:7" x14ac:dyDescent="0.25">
      <c r="A87" t="str">
        <f>Data!$C$12</f>
        <v>Enter Franchise Name HERE</v>
      </c>
      <c r="B87" t="str">
        <f>Data!$C$13</f>
        <v>Enter Office Name HERE</v>
      </c>
      <c r="C87">
        <f>IFERROR(IF(C86=MAX(Data!$A:$A),1,C86+1),1)</f>
        <v>35</v>
      </c>
      <c r="D87" t="str">
        <f>INDEX(Data!B:B,MATCH(Upload!C87,Data!A:A,0))</f>
        <v>GROSS PROFIT FROM OPERATIONS</v>
      </c>
      <c r="E87" t="str">
        <f>VLOOKUP(COUNTIFS($C$2:C87,C87),Lookup!B:C,2,0)</f>
        <v xml:space="preserve">PROPERTY MANAGEMENT DIVISION                </v>
      </c>
      <c r="F87">
        <f>INDEX(IF(COUNTIFS($C$1:C87,C87)=1,Data!C:C,IF(COUNTIFS($C$2:C87,C87)=2,Data!D:D,IF(COUNTIFS($C$1:C87,C87)=3,Data!E:E,Data!F:F))),MATCH(Upload!$C87,Data!$A:$A,0))</f>
        <v>0</v>
      </c>
      <c r="G87" t="str">
        <f>VLOOKUP($C87,Lookup!$E:$J,2+_xlfn.XLOOKUP($E87,Lookup!$C:$C,Lookup!$B:$B),0)</f>
        <v>Y</v>
      </c>
    </row>
    <row r="88" spans="1:7" x14ac:dyDescent="0.25">
      <c r="A88" t="str">
        <f>Data!$C$12</f>
        <v>Enter Franchise Name HERE</v>
      </c>
      <c r="B88" t="str">
        <f>Data!$C$13</f>
        <v>Enter Office Name HERE</v>
      </c>
      <c r="C88">
        <f>IFERROR(IF(C87=MAX(Data!$A:$A),1,C87+1),1)</f>
        <v>36</v>
      </c>
      <c r="D88" t="str">
        <f>INDEX(Data!B:B,MATCH(Upload!C88,Data!A:A,0))</f>
        <v>Print &amp; Digital Advertising, Sponsorship and Other</v>
      </c>
      <c r="E88" t="str">
        <f>VLOOKUP(COUNTIFS($C$2:C88,C88),Lookup!B:C,2,0)</f>
        <v xml:space="preserve">PROPERTY MANAGEMENT DIVISION                </v>
      </c>
      <c r="F88">
        <f>INDEX(IF(COUNTIFS($C$1:C88,C88)=1,Data!C:C,IF(COUNTIFS($C$2:C88,C88)=2,Data!D:D,IF(COUNTIFS($C$1:C88,C88)=3,Data!E:E,Data!F:F))),MATCH(Upload!$C88,Data!$A:$A,0))</f>
        <v>0</v>
      </c>
      <c r="G88" t="str">
        <f>VLOOKUP($C88,Lookup!$E:$J,2+_xlfn.XLOOKUP($E88,Lookup!$C:$C,Lookup!$B:$B),0)</f>
        <v>Y</v>
      </c>
    </row>
    <row r="89" spans="1:7" x14ac:dyDescent="0.25">
      <c r="A89" t="str">
        <f>Data!$C$12</f>
        <v>Enter Franchise Name HERE</v>
      </c>
      <c r="B89" t="str">
        <f>Data!$C$13</f>
        <v>Enter Office Name HERE</v>
      </c>
      <c r="C89">
        <f>IFERROR(IF(C88=MAX(Data!$A:$A),1,C88+1),1)</f>
        <v>37</v>
      </c>
      <c r="D89" t="str">
        <f>INDEX(Data!B:B,MATCH(Upload!C89,Data!A:A,0))</f>
        <v>Total Advertising and Promotion Expense</v>
      </c>
      <c r="E89" t="str">
        <f>VLOOKUP(COUNTIFS($C$2:C89,C89),Lookup!B:C,2,0)</f>
        <v xml:space="preserve">PROPERTY MANAGEMENT DIVISION                </v>
      </c>
      <c r="F89">
        <f>INDEX(IF(COUNTIFS($C$1:C89,C89)=1,Data!C:C,IF(COUNTIFS($C$2:C89,C89)=2,Data!D:D,IF(COUNTIFS($C$1:C89,C89)=3,Data!E:E,Data!F:F))),MATCH(Upload!$C89,Data!$A:$A,0))</f>
        <v>0</v>
      </c>
      <c r="G89" t="str">
        <f>VLOOKUP($C89,Lookup!$E:$J,2+_xlfn.XLOOKUP($E89,Lookup!$C:$C,Lookup!$B:$B),0)</f>
        <v>Y</v>
      </c>
    </row>
    <row r="90" spans="1:7" x14ac:dyDescent="0.25">
      <c r="A90" t="str">
        <f>Data!$C$12</f>
        <v>Enter Franchise Name HERE</v>
      </c>
      <c r="B90" t="str">
        <f>Data!$C$13</f>
        <v>Enter Office Name HERE</v>
      </c>
      <c r="C90">
        <f>IFERROR(IF(C89=MAX(Data!$A:$A),1,C89+1),1)</f>
        <v>38</v>
      </c>
      <c r="D90" t="str">
        <f>INDEX(Data!B:B,MATCH(Upload!C90,Data!A:A,0))</f>
        <v xml:space="preserve">Salaries - Owners and Managers </v>
      </c>
      <c r="E90" t="str">
        <f>VLOOKUP(COUNTIFS($C$2:C90,C90),Lookup!B:C,2,0)</f>
        <v xml:space="preserve">PROPERTY MANAGEMENT DIVISION                </v>
      </c>
      <c r="F90">
        <f>INDEX(IF(COUNTIFS($C$1:C90,C90)=1,Data!C:C,IF(COUNTIFS($C$2:C90,C90)=2,Data!D:D,IF(COUNTIFS($C$1:C90,C90)=3,Data!E:E,Data!F:F))),MATCH(Upload!$C90,Data!$A:$A,0))</f>
        <v>0</v>
      </c>
      <c r="G90" t="str">
        <f>VLOOKUP($C90,Lookup!$E:$J,2+_xlfn.XLOOKUP($E90,Lookup!$C:$C,Lookup!$B:$B),0)</f>
        <v>Y</v>
      </c>
    </row>
    <row r="91" spans="1:7" x14ac:dyDescent="0.25">
      <c r="A91" t="str">
        <f>Data!$C$12</f>
        <v>Enter Franchise Name HERE</v>
      </c>
      <c r="B91" t="str">
        <f>Data!$C$13</f>
        <v>Enter Office Name HERE</v>
      </c>
      <c r="C91">
        <f>IFERROR(IF(C90=MAX(Data!$A:$A),1,C90+1),1)</f>
        <v>39</v>
      </c>
      <c r="D91" t="str">
        <f>INDEX(Data!B:B,MATCH(Upload!C91,Data!A:A,0))</f>
        <v>Salaries - BDM's (non-selling)</v>
      </c>
      <c r="E91" t="str">
        <f>VLOOKUP(COUNTIFS($C$2:C91,C91),Lookup!B:C,2,0)</f>
        <v xml:space="preserve">PROPERTY MANAGEMENT DIVISION                </v>
      </c>
      <c r="F91">
        <f>INDEX(IF(COUNTIFS($C$1:C91,C91)=1,Data!C:C,IF(COUNTIFS($C$2:C91,C91)=2,Data!D:D,IF(COUNTIFS($C$1:C91,C91)=3,Data!E:E,Data!F:F))),MATCH(Upload!$C91,Data!$A:$A,0))</f>
        <v>0</v>
      </c>
      <c r="G91" t="str">
        <f>VLOOKUP($C91,Lookup!$E:$J,2+_xlfn.XLOOKUP($E91,Lookup!$C:$C,Lookup!$B:$B),0)</f>
        <v>Y</v>
      </c>
    </row>
    <row r="92" spans="1:7" x14ac:dyDescent="0.25">
      <c r="A92" t="str">
        <f>Data!$C$12</f>
        <v>Enter Franchise Name HERE</v>
      </c>
      <c r="B92" t="str">
        <f>Data!$C$13</f>
        <v>Enter Office Name HERE</v>
      </c>
      <c r="C92">
        <f>IFERROR(IF(C91=MAX(Data!$A:$A),1,C91+1),1)</f>
        <v>40</v>
      </c>
      <c r="D92" t="str">
        <f>INDEX(Data!B:B,MATCH(Upload!C92,Data!A:A,0))</f>
        <v>Salaries - Administration/Clerical Staff only (including Virtual Assist costs)</v>
      </c>
      <c r="E92" t="str">
        <f>VLOOKUP(COUNTIFS($C$2:C92,C92),Lookup!B:C,2,0)</f>
        <v xml:space="preserve">PROPERTY MANAGEMENT DIVISION                </v>
      </c>
      <c r="F92">
        <f>INDEX(IF(COUNTIFS($C$1:C92,C92)=1,Data!C:C,IF(COUNTIFS($C$2:C92,C92)=2,Data!D:D,IF(COUNTIFS($C$1:C92,C92)=3,Data!E:E,Data!F:F))),MATCH(Upload!$C92,Data!$A:$A,0))</f>
        <v>0</v>
      </c>
      <c r="G92" t="str">
        <f>VLOOKUP($C92,Lookup!$E:$J,2+_xlfn.XLOOKUP($E92,Lookup!$C:$C,Lookup!$B:$B),0)</f>
        <v>N</v>
      </c>
    </row>
    <row r="93" spans="1:7" x14ac:dyDescent="0.25">
      <c r="A93" t="str">
        <f>Data!$C$12</f>
        <v>Enter Franchise Name HERE</v>
      </c>
      <c r="B93" t="str">
        <f>Data!$C$13</f>
        <v>Enter Office Name HERE</v>
      </c>
      <c r="C93">
        <f>IFERROR(IF(C92=MAX(Data!$A:$A),1,C92+1),1)</f>
        <v>41</v>
      </c>
      <c r="D93" t="str">
        <f>INDEX(Data!B:B,MATCH(Upload!C93,Data!A:A,0))</f>
        <v>Other Admin and support staff costs i.e. FBT, Workcover, recruitment fees)</v>
      </c>
      <c r="E93" t="str">
        <f>VLOOKUP(COUNTIFS($C$2:C93,C93),Lookup!B:C,2,0)</f>
        <v xml:space="preserve">PROPERTY MANAGEMENT DIVISION                </v>
      </c>
      <c r="F93">
        <f>INDEX(IF(COUNTIFS($C$1:C93,C93)=1,Data!C:C,IF(COUNTIFS($C$2:C93,C93)=2,Data!D:D,IF(COUNTIFS($C$1:C93,C93)=3,Data!E:E,Data!F:F))),MATCH(Upload!$C93,Data!$A:$A,0))</f>
        <v>0</v>
      </c>
      <c r="G93" t="str">
        <f>VLOOKUP($C93,Lookup!$E:$J,2+_xlfn.XLOOKUP($E93,Lookup!$C:$C,Lookup!$B:$B),0)</f>
        <v>N</v>
      </c>
    </row>
    <row r="94" spans="1:7" x14ac:dyDescent="0.25">
      <c r="A94" t="str">
        <f>Data!$C$12</f>
        <v>Enter Franchise Name HERE</v>
      </c>
      <c r="B94" t="str">
        <f>Data!$C$13</f>
        <v>Enter Office Name HERE</v>
      </c>
      <c r="C94">
        <f>IFERROR(IF(C93=MAX(Data!$A:$A),1,C93+1),1)</f>
        <v>42</v>
      </c>
      <c r="D94" t="str">
        <f>INDEX(Data!B:B,MATCH(Upload!C94,Data!A:A,0))</f>
        <v>Total Admin. and Support Staff Costs</v>
      </c>
      <c r="E94" t="str">
        <f>VLOOKUP(COUNTIFS($C$2:C94,C94),Lookup!B:C,2,0)</f>
        <v xml:space="preserve">PROPERTY MANAGEMENT DIVISION                </v>
      </c>
      <c r="F94">
        <f>INDEX(IF(COUNTIFS($C$1:C94,C94)=1,Data!C:C,IF(COUNTIFS($C$2:C94,C94)=2,Data!D:D,IF(COUNTIFS($C$1:C94,C94)=3,Data!E:E,Data!F:F))),MATCH(Upload!$C94,Data!$A:$A,0))</f>
        <v>0</v>
      </c>
      <c r="G94" t="str">
        <f>VLOOKUP($C94,Lookup!$E:$J,2+_xlfn.XLOOKUP($E94,Lookup!$C:$C,Lookup!$B:$B),0)</f>
        <v>N</v>
      </c>
    </row>
    <row r="95" spans="1:7" x14ac:dyDescent="0.25">
      <c r="A95" t="str">
        <f>Data!$C$12</f>
        <v>Enter Franchise Name HERE</v>
      </c>
      <c r="B95" t="str">
        <f>Data!$C$13</f>
        <v>Enter Office Name HERE</v>
      </c>
      <c r="C95">
        <f>IFERROR(IF(C94=MAX(Data!$A:$A),1,C94+1),1)</f>
        <v>43</v>
      </c>
      <c r="D95" t="str">
        <f>INDEX(Data!B:B,MATCH(Upload!C95,Data!A:A,0))</f>
        <v>Premises / Occupancy Costs</v>
      </c>
      <c r="E95" t="str">
        <f>VLOOKUP(COUNTIFS($C$2:C95,C95),Lookup!B:C,2,0)</f>
        <v xml:space="preserve">PROPERTY MANAGEMENT DIVISION                </v>
      </c>
      <c r="F95">
        <f>INDEX(IF(COUNTIFS($C$1:C95,C95)=1,Data!C:C,IF(COUNTIFS($C$2:C95,C95)=2,Data!D:D,IF(COUNTIFS($C$1:C95,C95)=3,Data!E:E,Data!F:F))),MATCH(Upload!$C95,Data!$A:$A,0))</f>
        <v>0</v>
      </c>
      <c r="G95" t="str">
        <f>VLOOKUP($C95,Lookup!$E:$J,2+_xlfn.XLOOKUP($E95,Lookup!$C:$C,Lookup!$B:$B),0)</f>
        <v>Y</v>
      </c>
    </row>
    <row r="96" spans="1:7" x14ac:dyDescent="0.25">
      <c r="A96" t="str">
        <f>Data!$C$12</f>
        <v>Enter Franchise Name HERE</v>
      </c>
      <c r="B96" t="str">
        <f>Data!$C$13</f>
        <v>Enter Office Name HERE</v>
      </c>
      <c r="C96">
        <f>IFERROR(IF(C95=MAX(Data!$A:$A),1,C95+1),1)</f>
        <v>44</v>
      </c>
      <c r="D96" t="str">
        <f>INDEX(Data!B:B,MATCH(Upload!C96,Data!A:A,0))</f>
        <v>Information Technology Costs</v>
      </c>
      <c r="E96" t="str">
        <f>VLOOKUP(COUNTIFS($C$2:C96,C96),Lookup!B:C,2,0)</f>
        <v xml:space="preserve">PROPERTY MANAGEMENT DIVISION                </v>
      </c>
      <c r="F96">
        <f>INDEX(IF(COUNTIFS($C$1:C96,C96)=1,Data!C:C,IF(COUNTIFS($C$2:C96,C96)=2,Data!D:D,IF(COUNTIFS($C$1:C96,C96)=3,Data!E:E,Data!F:F))),MATCH(Upload!$C96,Data!$A:$A,0))</f>
        <v>0</v>
      </c>
      <c r="G96" t="str">
        <f>VLOOKUP($C96,Lookup!$E:$J,2+_xlfn.XLOOKUP($E96,Lookup!$C:$C,Lookup!$B:$B),0)</f>
        <v>Y</v>
      </c>
    </row>
    <row r="97" spans="1:7" x14ac:dyDescent="0.25">
      <c r="A97" t="str">
        <f>Data!$C$12</f>
        <v>Enter Franchise Name HERE</v>
      </c>
      <c r="B97" t="str">
        <f>Data!$C$13</f>
        <v>Enter Office Name HERE</v>
      </c>
      <c r="C97">
        <f>IFERROR(IF(C96=MAX(Data!$A:$A),1,C96+1),1)</f>
        <v>45</v>
      </c>
      <c r="D97" t="str">
        <f>INDEX(Data!B:B,MATCH(Upload!C97,Data!A:A,0))</f>
        <v>Motor Vehicle Costs</v>
      </c>
      <c r="E97" t="str">
        <f>VLOOKUP(COUNTIFS($C$2:C97,C97),Lookup!B:C,2,0)</f>
        <v xml:space="preserve">PROPERTY MANAGEMENT DIVISION                </v>
      </c>
      <c r="F97">
        <f>INDEX(IF(COUNTIFS($C$1:C97,C97)=1,Data!C:C,IF(COUNTIFS($C$2:C97,C97)=2,Data!D:D,IF(COUNTIFS($C$1:C97,C97)=3,Data!E:E,Data!F:F))),MATCH(Upload!$C97,Data!$A:$A,0))</f>
        <v>0</v>
      </c>
      <c r="G97" t="str">
        <f>VLOOKUP($C97,Lookup!$E:$J,2+_xlfn.XLOOKUP($E97,Lookup!$C:$C,Lookup!$B:$B),0)</f>
        <v>Y</v>
      </c>
    </row>
    <row r="98" spans="1:7" x14ac:dyDescent="0.25">
      <c r="A98" t="str">
        <f>Data!$C$12</f>
        <v>Enter Franchise Name HERE</v>
      </c>
      <c r="B98" t="str">
        <f>Data!$C$13</f>
        <v>Enter Office Name HERE</v>
      </c>
      <c r="C98">
        <f>IFERROR(IF(C97=MAX(Data!$A:$A),1,C97+1),1)</f>
        <v>46</v>
      </c>
      <c r="D98" t="str">
        <f>INDEX(Data!B:B,MATCH(Upload!C98,Data!A:A,0))</f>
        <v>Training and Development Costs</v>
      </c>
      <c r="E98" t="str">
        <f>VLOOKUP(COUNTIFS($C$2:C98,C98),Lookup!B:C,2,0)</f>
        <v xml:space="preserve">PROPERTY MANAGEMENT DIVISION                </v>
      </c>
      <c r="F98">
        <f>INDEX(IF(COUNTIFS($C$1:C98,C98)=1,Data!C:C,IF(COUNTIFS($C$2:C98,C98)=2,Data!D:D,IF(COUNTIFS($C$1:C98,C98)=3,Data!E:E,Data!F:F))),MATCH(Upload!$C98,Data!$A:$A,0))</f>
        <v>0</v>
      </c>
      <c r="G98" t="str">
        <f>VLOOKUP($C98,Lookup!$E:$J,2+_xlfn.XLOOKUP($E98,Lookup!$C:$C,Lookup!$B:$B),0)</f>
        <v>Y</v>
      </c>
    </row>
    <row r="99" spans="1:7" x14ac:dyDescent="0.25">
      <c r="A99" t="str">
        <f>Data!$C$12</f>
        <v>Enter Franchise Name HERE</v>
      </c>
      <c r="B99" t="str">
        <f>Data!$C$13</f>
        <v>Enter Office Name HERE</v>
      </c>
      <c r="C99">
        <f>IFERROR(IF(C98=MAX(Data!$A:$A),1,C98+1),1)</f>
        <v>47</v>
      </c>
      <c r="D99" t="str">
        <f>INDEX(Data!B:B,MATCH(Upload!C99,Data!A:A,0))</f>
        <v>Professional fees and Insurance Expense</v>
      </c>
      <c r="E99" t="str">
        <f>VLOOKUP(COUNTIFS($C$2:C99,C99),Lookup!B:C,2,0)</f>
        <v xml:space="preserve">PROPERTY MANAGEMENT DIVISION                </v>
      </c>
      <c r="F99">
        <f>INDEX(IF(COUNTIFS($C$1:C99,C99)=1,Data!C:C,IF(COUNTIFS($C$2:C99,C99)=2,Data!D:D,IF(COUNTIFS($C$1:C99,C99)=3,Data!E:E,Data!F:F))),MATCH(Upload!$C99,Data!$A:$A,0))</f>
        <v>0</v>
      </c>
      <c r="G99" t="str">
        <f>VLOOKUP($C99,Lookup!$E:$J,2+_xlfn.XLOOKUP($E99,Lookup!$C:$C,Lookup!$B:$B),0)</f>
        <v>Y</v>
      </c>
    </row>
    <row r="100" spans="1:7" x14ac:dyDescent="0.25">
      <c r="A100" t="str">
        <f>Data!$C$12</f>
        <v>Enter Franchise Name HERE</v>
      </c>
      <c r="B100" t="str">
        <f>Data!$C$13</f>
        <v>Enter Office Name HERE</v>
      </c>
      <c r="C100">
        <f>IFERROR(IF(C99=MAX(Data!$A:$A),1,C99+1),1)</f>
        <v>48</v>
      </c>
      <c r="D100" t="str">
        <f>INDEX(Data!B:B,MATCH(Upload!C100,Data!A:A,0))</f>
        <v>Interest Expense</v>
      </c>
      <c r="E100" t="str">
        <f>VLOOKUP(COUNTIFS($C$2:C100,C100),Lookup!B:C,2,0)</f>
        <v xml:space="preserve">PROPERTY MANAGEMENT DIVISION                </v>
      </c>
      <c r="F100">
        <f>INDEX(IF(COUNTIFS($C$1:C100,C100)=1,Data!C:C,IF(COUNTIFS($C$2:C100,C100)=2,Data!D:D,IF(COUNTIFS($C$1:C100,C100)=3,Data!E:E,Data!F:F))),MATCH(Upload!$C100,Data!$A:$A,0))</f>
        <v>0</v>
      </c>
      <c r="G100" t="str">
        <f>VLOOKUP($C100,Lookup!$E:$J,2+_xlfn.XLOOKUP($E100,Lookup!$C:$C,Lookup!$B:$B),0)</f>
        <v>Y</v>
      </c>
    </row>
    <row r="101" spans="1:7" x14ac:dyDescent="0.25">
      <c r="A101" t="str">
        <f>Data!$C$12</f>
        <v>Enter Franchise Name HERE</v>
      </c>
      <c r="B101" t="str">
        <f>Data!$C$13</f>
        <v>Enter Office Name HERE</v>
      </c>
      <c r="C101">
        <f>IFERROR(IF(C100=MAX(Data!$A:$A),1,C100+1),1)</f>
        <v>49</v>
      </c>
      <c r="D101" t="str">
        <f>INDEX(Data!B:B,MATCH(Upload!C101,Data!A:A,0))</f>
        <v>Other Administration Costs</v>
      </c>
      <c r="E101" t="str">
        <f>VLOOKUP(COUNTIFS($C$2:C101,C101),Lookup!B:C,2,0)</f>
        <v xml:space="preserve">PROPERTY MANAGEMENT DIVISION                </v>
      </c>
      <c r="F101">
        <f>INDEX(IF(COUNTIFS($C$1:C101,C101)=1,Data!C:C,IF(COUNTIFS($C$2:C101,C101)=2,Data!D:D,IF(COUNTIFS($C$1:C101,C101)=3,Data!E:E,Data!F:F))),MATCH(Upload!$C101,Data!$A:$A,0))</f>
        <v>0</v>
      </c>
      <c r="G101" t="str">
        <f>VLOOKUP($C101,Lookup!$E:$J,2+_xlfn.XLOOKUP($E101,Lookup!$C:$C,Lookup!$B:$B),0)</f>
        <v>Y</v>
      </c>
    </row>
    <row r="102" spans="1:7" x14ac:dyDescent="0.25">
      <c r="A102" t="str">
        <f>Data!$C$12</f>
        <v>Enter Franchise Name HERE</v>
      </c>
      <c r="B102" t="str">
        <f>Data!$C$13</f>
        <v>Enter Office Name HERE</v>
      </c>
      <c r="C102">
        <f>IFERROR(IF(C101=MAX(Data!$A:$A),1,C101+1),1)</f>
        <v>50</v>
      </c>
      <c r="D102" t="str">
        <f>INDEX(Data!B:B,MATCH(Upload!C102,Data!A:A,0))</f>
        <v>TOTAL OVERHEAD COSTS</v>
      </c>
      <c r="E102" t="str">
        <f>VLOOKUP(COUNTIFS($C$2:C102,C102),Lookup!B:C,2,0)</f>
        <v xml:space="preserve">PROPERTY MANAGEMENT DIVISION                </v>
      </c>
      <c r="F102">
        <f>INDEX(IF(COUNTIFS($C$1:C102,C102)=1,Data!C:C,IF(COUNTIFS($C$2:C102,C102)=2,Data!D:D,IF(COUNTIFS($C$1:C102,C102)=3,Data!E:E,Data!F:F))),MATCH(Upload!$C102,Data!$A:$A,0))</f>
        <v>0</v>
      </c>
      <c r="G102" t="str">
        <f>VLOOKUP($C102,Lookup!$E:$J,2+_xlfn.XLOOKUP($E102,Lookup!$C:$C,Lookup!$B:$B),0)</f>
        <v>Y</v>
      </c>
    </row>
    <row r="103" spans="1:7" x14ac:dyDescent="0.25">
      <c r="A103" t="str">
        <f>Data!$C$12</f>
        <v>Enter Franchise Name HERE</v>
      </c>
      <c r="B103" t="str">
        <f>Data!$C$13</f>
        <v>Enter Office Name HERE</v>
      </c>
      <c r="C103">
        <f>IFERROR(IF(C102=MAX(Data!$A:$A),1,C102+1),1)</f>
        <v>51</v>
      </c>
      <c r="D103" t="str">
        <f>INDEX(Data!B:B,MATCH(Upload!C103,Data!A:A,0))</f>
        <v>NET PROFIT BEFORE TAX</v>
      </c>
      <c r="E103" t="str">
        <f>VLOOKUP(COUNTIFS($C$2:C103,C103),Lookup!B:C,2,0)</f>
        <v xml:space="preserve">PROPERTY MANAGEMENT DIVISION                </v>
      </c>
      <c r="F103">
        <f>INDEX(IF(COUNTIFS($C$1:C103,C103)=1,Data!C:C,IF(COUNTIFS($C$2:C103,C103)=2,Data!D:D,IF(COUNTIFS($C$1:C103,C103)=3,Data!E:E,Data!F:F))),MATCH(Upload!$C103,Data!$A:$A,0))</f>
        <v>0</v>
      </c>
      <c r="G103" t="str">
        <f>VLOOKUP($C103,Lookup!$E:$J,2+_xlfn.XLOOKUP($E103,Lookup!$C:$C,Lookup!$B:$B),0)</f>
        <v>Y</v>
      </c>
    </row>
    <row r="104" spans="1:7" x14ac:dyDescent="0.25">
      <c r="A104" t="str">
        <f>Data!$C$12</f>
        <v>Enter Franchise Name HERE</v>
      </c>
      <c r="B104" t="str">
        <f>Data!$C$13</f>
        <v>Enter Office Name HERE</v>
      </c>
      <c r="C104">
        <f>IFERROR(IF(C103=MAX(Data!$A:$A),1,C103+1),1)</f>
        <v>1</v>
      </c>
      <c r="D104" t="str">
        <f>INDEX(Data!B:B,MATCH(Upload!C104,Data!A:A,0))</f>
        <v>Sales Consultants</v>
      </c>
      <c r="E104" t="str">
        <f>VLOOKUP(COUNTIFS($C$2:C104,C104),Lookup!B:C,2,0)</f>
        <v>TOTAL</v>
      </c>
      <c r="F104">
        <f>INDEX(IF(COUNTIFS($C$1:C104,C104)=1,Data!C:C,IF(COUNTIFS($C$2:C104,C104)=2,Data!D:D,IF(COUNTIFS($C$1:C104,C104)=3,Data!E:E,Data!F:F))),MATCH(Upload!$C104,Data!$A:$A,0))</f>
        <v>0</v>
      </c>
      <c r="G104" t="str">
        <f>VLOOKUP($C104,Lookup!$E:$J,2+_xlfn.XLOOKUP($E104,Lookup!$C:$C,Lookup!$B:$B),0)</f>
        <v>Y</v>
      </c>
    </row>
    <row r="105" spans="1:7" x14ac:dyDescent="0.25">
      <c r="A105" t="str">
        <f>Data!$C$12</f>
        <v>Enter Franchise Name HERE</v>
      </c>
      <c r="B105" t="str">
        <f>Data!$C$13</f>
        <v>Enter Office Name HERE</v>
      </c>
      <c r="C105">
        <f>IFERROR(IF(C104=MAX(Data!$A:$A),1,C104+1),1)</f>
        <v>2</v>
      </c>
      <c r="D105" t="str">
        <f>INDEX(Data!B:B,MATCH(Upload!C105,Data!A:A,0))</f>
        <v>Property Managers (including Letting Agents, Inspection Agents and Tenancy Managers)</v>
      </c>
      <c r="E105" t="str">
        <f>VLOOKUP(COUNTIFS($C$2:C105,C105),Lookup!B:C,2,0)</f>
        <v>TOTAL</v>
      </c>
      <c r="F105">
        <f>INDEX(IF(COUNTIFS($C$1:C105,C105)=1,Data!C:C,IF(COUNTIFS($C$2:C105,C105)=2,Data!D:D,IF(COUNTIFS($C$1:C105,C105)=3,Data!E:E,Data!F:F))),MATCH(Upload!$C105,Data!$A:$A,0))</f>
        <v>0</v>
      </c>
      <c r="G105" t="str">
        <f>VLOOKUP($C105,Lookup!$E:$J,2+_xlfn.XLOOKUP($E105,Lookup!$C:$C,Lookup!$B:$B),0)</f>
        <v>Y</v>
      </c>
    </row>
    <row r="106" spans="1:7" x14ac:dyDescent="0.25">
      <c r="A106" t="str">
        <f>Data!$C$12</f>
        <v>Enter Franchise Name HERE</v>
      </c>
      <c r="B106" t="str">
        <f>Data!$C$13</f>
        <v>Enter Office Name HERE</v>
      </c>
      <c r="C106">
        <f>IFERROR(IF(C105=MAX(Data!$A:$A),1,C105+1),1)</f>
        <v>3</v>
      </c>
      <c r="D106" t="str">
        <f>INDEX(Data!B:B,MATCH(Upload!C106,Data!A:A,0))</f>
        <v>Business Development Managers (non-selling)</v>
      </c>
      <c r="E106" t="str">
        <f>VLOOKUP(COUNTIFS($C$2:C106,C106),Lookup!B:C,2,0)</f>
        <v>TOTAL</v>
      </c>
      <c r="F106">
        <f>INDEX(IF(COUNTIFS($C$1:C106,C106)=1,Data!C:C,IF(COUNTIFS($C$2:C106,C106)=2,Data!D:D,IF(COUNTIFS($C$1:C106,C106)=3,Data!E:E,Data!F:F))),MATCH(Upload!$C106,Data!$A:$A,0))</f>
        <v>0</v>
      </c>
      <c r="G106" t="str">
        <f>VLOOKUP($C106,Lookup!$E:$J,2+_xlfn.XLOOKUP($E106,Lookup!$C:$C,Lookup!$B:$B),0)</f>
        <v>Y</v>
      </c>
    </row>
    <row r="107" spans="1:7" x14ac:dyDescent="0.25">
      <c r="A107" t="str">
        <f>Data!$C$12</f>
        <v>Enter Franchise Name HERE</v>
      </c>
      <c r="B107" t="str">
        <f>Data!$C$13</f>
        <v>Enter Office Name HERE</v>
      </c>
      <c r="C107">
        <f>IFERROR(IF(C106=MAX(Data!$A:$A),1,C106+1),1)</f>
        <v>4</v>
      </c>
      <c r="D107" t="str">
        <f>INDEX(Data!B:B,MATCH(Upload!C107,Data!A:A,0))</f>
        <v>Administration/Clerical Staff (non-selling)</v>
      </c>
      <c r="E107" t="str">
        <f>VLOOKUP(COUNTIFS($C$2:C107,C107),Lookup!B:C,2,0)</f>
        <v>TOTAL</v>
      </c>
      <c r="F107">
        <f>INDEX(IF(COUNTIFS($C$1:C107,C107)=1,Data!C:C,IF(COUNTIFS($C$2:C107,C107)=2,Data!D:D,IF(COUNTIFS($C$1:C107,C107)=3,Data!E:E,Data!F:F))),MATCH(Upload!$C107,Data!$A:$A,0))</f>
        <v>0</v>
      </c>
      <c r="G107" t="str">
        <f>VLOOKUP($C107,Lookup!$E:$J,2+_xlfn.XLOOKUP($E107,Lookup!$C:$C,Lookup!$B:$B),0)</f>
        <v>Y</v>
      </c>
    </row>
    <row r="108" spans="1:7" x14ac:dyDescent="0.25">
      <c r="A108" t="str">
        <f>Data!$C$12</f>
        <v>Enter Franchise Name HERE</v>
      </c>
      <c r="B108" t="str">
        <f>Data!$C$13</f>
        <v>Enter Office Name HERE</v>
      </c>
      <c r="C108">
        <f>IFERROR(IF(C107=MAX(Data!$A:$A),1,C107+1),1)</f>
        <v>5</v>
      </c>
      <c r="D108" t="str">
        <f>INDEX(Data!B:B,MATCH(Upload!C108,Data!A:A,0))</f>
        <v>Managers (managing an office)</v>
      </c>
      <c r="E108" t="str">
        <f>VLOOKUP(COUNTIFS($C$2:C108,C108),Lookup!B:C,2,0)</f>
        <v>TOTAL</v>
      </c>
      <c r="F108">
        <f>INDEX(IF(COUNTIFS($C$1:C108,C108)=1,Data!C:C,IF(COUNTIFS($C$2:C108,C108)=2,Data!D:D,IF(COUNTIFS($C$1:C108,C108)=3,Data!E:E,Data!F:F))),MATCH(Upload!$C108,Data!$A:$A,0))</f>
        <v>0</v>
      </c>
      <c r="G108" t="str">
        <f>VLOOKUP($C108,Lookup!$E:$J,2+_xlfn.XLOOKUP($E108,Lookup!$C:$C,Lookup!$B:$B),0)</f>
        <v>Y</v>
      </c>
    </row>
    <row r="109" spans="1:7" x14ac:dyDescent="0.25">
      <c r="A109" t="str">
        <f>Data!$C$12</f>
        <v>Enter Franchise Name HERE</v>
      </c>
      <c r="B109" t="str">
        <f>Data!$C$13</f>
        <v>Enter Office Name HERE</v>
      </c>
      <c r="C109">
        <f>IFERROR(IF(C108=MAX(Data!$A:$A),1,C108+1),1)</f>
        <v>6</v>
      </c>
      <c r="D109" t="str">
        <f>INDEX(Data!B:B,MATCH(Upload!C109,Data!A:A,0))</f>
        <v>Owners (managing or not managing an office)</v>
      </c>
      <c r="E109" t="str">
        <f>VLOOKUP(COUNTIFS($C$2:C109,C109),Lookup!B:C,2,0)</f>
        <v>TOTAL</v>
      </c>
      <c r="F109">
        <f>INDEX(IF(COUNTIFS($C$1:C109,C109)=1,Data!C:C,IF(COUNTIFS($C$2:C109,C109)=2,Data!D:D,IF(COUNTIFS($C$1:C109,C109)=3,Data!E:E,Data!F:F))),MATCH(Upload!$C109,Data!$A:$A,0))</f>
        <v>0</v>
      </c>
      <c r="G109" t="str">
        <f>VLOOKUP($C109,Lookup!$E:$J,2+_xlfn.XLOOKUP($E109,Lookup!$C:$C,Lookup!$B:$B),0)</f>
        <v>Y</v>
      </c>
    </row>
    <row r="110" spans="1:7" x14ac:dyDescent="0.25">
      <c r="A110" t="str">
        <f>Data!$C$12</f>
        <v>Enter Franchise Name HERE</v>
      </c>
      <c r="B110" t="str">
        <f>Data!$C$13</f>
        <v>Enter Office Name HERE</v>
      </c>
      <c r="C110">
        <f>IFERROR(IF(C109=MAX(Data!$A:$A),1,C109+1),1)</f>
        <v>7</v>
      </c>
      <c r="D110" t="str">
        <f>INDEX(Data!B:B,MATCH(Upload!C110,Data!A:A,0))</f>
        <v>TOTAL OFFICE HEAD COUNT</v>
      </c>
      <c r="E110" t="str">
        <f>VLOOKUP(COUNTIFS($C$2:C110,C110),Lookup!B:C,2,0)</f>
        <v>TOTAL</v>
      </c>
      <c r="F110">
        <f>INDEX(IF(COUNTIFS($C$1:C110,C110)=1,Data!C:C,IF(COUNTIFS($C$2:C110,C110)=2,Data!D:D,IF(COUNTIFS($C$1:C110,C110)=3,Data!E:E,Data!F:F))),MATCH(Upload!$C110,Data!$A:$A,0))</f>
        <v>0</v>
      </c>
      <c r="G110" t="str">
        <f>VLOOKUP($C110,Lookup!$E:$J,2+_xlfn.XLOOKUP($E110,Lookup!$C:$C,Lookup!$B:$B),0)</f>
        <v>Y</v>
      </c>
    </row>
    <row r="111" spans="1:7" x14ac:dyDescent="0.25">
      <c r="A111" t="str">
        <f>Data!$C$12</f>
        <v>Enter Franchise Name HERE</v>
      </c>
      <c r="B111" t="str">
        <f>Data!$C$13</f>
        <v>Enter Office Name HERE</v>
      </c>
      <c r="C111">
        <f>IFERROR(IF(C110=MAX(Data!$A:$A),1,C110+1),1)</f>
        <v>8</v>
      </c>
      <c r="D111" t="str">
        <f>INDEX(Data!B:B,MATCH(Upload!C111,Data!A:A,0))</f>
        <v>What is your estimated current Market Share as a % (calculated based on sales volume)</v>
      </c>
      <c r="E111" t="str">
        <f>VLOOKUP(COUNTIFS($C$2:C111,C111),Lookup!B:C,2,0)</f>
        <v>TOTAL</v>
      </c>
      <c r="F111">
        <f>INDEX(IF(COUNTIFS($C$1:C111,C111)=1,Data!C:C,IF(COUNTIFS($C$2:C111,C111)=2,Data!D:D,IF(COUNTIFS($C$1:C111,C111)=3,Data!E:E,Data!F:F))),MATCH(Upload!$C111,Data!$A:$A,0))</f>
        <v>0</v>
      </c>
      <c r="G111" t="str">
        <f>VLOOKUP($C111,Lookup!$E:$J,2+_xlfn.XLOOKUP($E111,Lookup!$C:$C,Lookup!$B:$B),0)</f>
        <v>Y</v>
      </c>
    </row>
    <row r="112" spans="1:7" x14ac:dyDescent="0.25">
      <c r="A112" t="str">
        <f>Data!$C$12</f>
        <v>Enter Franchise Name HERE</v>
      </c>
      <c r="B112" t="str">
        <f>Data!$C$13</f>
        <v>Enter Office Name HERE</v>
      </c>
      <c r="C112">
        <f>IFERROR(IF(C111=MAX(Data!$A:$A),1,C111+1),1)</f>
        <v>9</v>
      </c>
      <c r="D112" t="str">
        <f>INDEX(Data!B:B,MATCH(Upload!C112,Data!A:A,0))</f>
        <v>Name of your current accounting system</v>
      </c>
      <c r="E112" t="str">
        <f>VLOOKUP(COUNTIFS($C$2:C112,C112),Lookup!B:C,2,0)</f>
        <v>TOTAL</v>
      </c>
      <c r="F112">
        <f>INDEX(IF(COUNTIFS($C$1:C112,C112)=1,Data!C:C,IF(COUNTIFS($C$2:C112,C112)=2,Data!D:D,IF(COUNTIFS($C$1:C112,C112)=3,Data!E:E,Data!F:F))),MATCH(Upload!$C112,Data!$A:$A,0))</f>
        <v>0</v>
      </c>
      <c r="G112" t="str">
        <f>VLOOKUP($C112,Lookup!$E:$J,2+_xlfn.XLOOKUP($E112,Lookup!$C:$C,Lookup!$B:$B),0)</f>
        <v>Y</v>
      </c>
    </row>
    <row r="113" spans="1:7" x14ac:dyDescent="0.25">
      <c r="A113" t="str">
        <f>Data!$C$12</f>
        <v>Enter Franchise Name HERE</v>
      </c>
      <c r="B113" t="str">
        <f>Data!$C$13</f>
        <v>Enter Office Name HERE</v>
      </c>
      <c r="C113">
        <f>IFERROR(IF(C112=MAX(Data!$A:$A),1,C112+1),1)</f>
        <v>10</v>
      </c>
      <c r="D113" t="str">
        <f>INDEX(Data!B:B,MATCH(Upload!C113,Data!A:A,0))</f>
        <v>Commission - Sales</v>
      </c>
      <c r="E113" t="str">
        <f>VLOOKUP(COUNTIFS($C$2:C113,C113),Lookup!B:C,2,0)</f>
        <v>TOTAL</v>
      </c>
      <c r="F113">
        <f>INDEX(IF(COUNTIFS($C$1:C113,C113)=1,Data!C:C,IF(COUNTIFS($C$2:C113,C113)=2,Data!D:D,IF(COUNTIFS($C$1:C113,C113)=3,Data!E:E,Data!F:F))),MATCH(Upload!$C113,Data!$A:$A,0))</f>
        <v>0</v>
      </c>
      <c r="G113" t="str">
        <f>VLOOKUP($C113,Lookup!$E:$J,2+_xlfn.XLOOKUP($E113,Lookup!$C:$C,Lookup!$B:$B),0)</f>
        <v>N</v>
      </c>
    </row>
    <row r="114" spans="1:7" x14ac:dyDescent="0.25">
      <c r="A114" t="str">
        <f>Data!$C$12</f>
        <v>Enter Franchise Name HERE</v>
      </c>
      <c r="B114" t="str">
        <f>Data!$C$13</f>
        <v>Enter Office Name HERE</v>
      </c>
      <c r="C114">
        <f>IFERROR(IF(C113=MAX(Data!$A:$A),1,C113+1),1)</f>
        <v>11</v>
      </c>
      <c r="D114" t="str">
        <f>INDEX(Data!B:B,MATCH(Upload!C114,Data!A:A,0))</f>
        <v>Commission - Other</v>
      </c>
      <c r="E114" t="str">
        <f>VLOOKUP(COUNTIFS($C$2:C114,C114),Lookup!B:C,2,0)</f>
        <v>TOTAL</v>
      </c>
      <c r="F114">
        <f>INDEX(IF(COUNTIFS($C$1:C114,C114)=1,Data!C:C,IF(COUNTIFS($C$2:C114,C114)=2,Data!D:D,IF(COUNTIFS($C$1:C114,C114)=3,Data!E:E,Data!F:F))),MATCH(Upload!$C114,Data!$A:$A,0))</f>
        <v>0</v>
      </c>
      <c r="G114" t="str">
        <f>VLOOKUP($C114,Lookup!$E:$J,2+_xlfn.XLOOKUP($E114,Lookup!$C:$C,Lookup!$B:$B),0)</f>
        <v>N</v>
      </c>
    </row>
    <row r="115" spans="1:7" x14ac:dyDescent="0.25">
      <c r="A115" t="str">
        <f>Data!$C$12</f>
        <v>Enter Franchise Name HERE</v>
      </c>
      <c r="B115" t="str">
        <f>Data!$C$13</f>
        <v>Enter Office Name HERE</v>
      </c>
      <c r="C115">
        <f>IFERROR(IF(C114=MAX(Data!$A:$A),1,C114+1),1)</f>
        <v>12</v>
      </c>
      <c r="D115" t="str">
        <f>INDEX(Data!B:B,MATCH(Upload!C115,Data!A:A,0))</f>
        <v>Total Commission Income - Sales</v>
      </c>
      <c r="E115" t="str">
        <f>VLOOKUP(COUNTIFS($C$2:C115,C115),Lookup!B:C,2,0)</f>
        <v>TOTAL</v>
      </c>
      <c r="F115">
        <f>INDEX(IF(COUNTIFS($C$1:C115,C115)=1,Data!C:C,IF(COUNTIFS($C$2:C115,C115)=2,Data!D:D,IF(COUNTIFS($C$1:C115,C115)=3,Data!E:E,Data!F:F))),MATCH(Upload!$C115,Data!$A:$A,0))</f>
        <v>0</v>
      </c>
      <c r="G115" t="str">
        <f>VLOOKUP($C115,Lookup!$E:$J,2+_xlfn.XLOOKUP($E115,Lookup!$C:$C,Lookup!$B:$B),0)</f>
        <v>N</v>
      </c>
    </row>
    <row r="116" spans="1:7" x14ac:dyDescent="0.25">
      <c r="A116" t="str">
        <f>Data!$C$12</f>
        <v>Enter Franchise Name HERE</v>
      </c>
      <c r="B116" t="str">
        <f>Data!$C$13</f>
        <v>Enter Office Name HERE</v>
      </c>
      <c r="C116">
        <f>IFERROR(IF(C115=MAX(Data!$A:$A),1,C115+1),1)</f>
        <v>13</v>
      </c>
      <c r="D116" t="str">
        <f>INDEX(Data!B:B,MATCH(Upload!C116,Data!A:A,0))</f>
        <v>VPA Recovery Income (Gross amount is required)</v>
      </c>
      <c r="E116" t="str">
        <f>VLOOKUP(COUNTIFS($C$2:C116,C116),Lookup!B:C,2,0)</f>
        <v>TOTAL</v>
      </c>
      <c r="F116">
        <f>INDEX(IF(COUNTIFS($C$1:C116,C116)=1,Data!C:C,IF(COUNTIFS($C$2:C116,C116)=2,Data!D:D,IF(COUNTIFS($C$1:C116,C116)=3,Data!E:E,Data!F:F))),MATCH(Upload!$C116,Data!$A:$A,0))</f>
        <v>0</v>
      </c>
      <c r="G116" t="str">
        <f>VLOOKUP($C116,Lookup!$E:$J,2+_xlfn.XLOOKUP($E116,Lookup!$C:$C,Lookup!$B:$B),0)</f>
        <v>N</v>
      </c>
    </row>
    <row r="117" spans="1:7" x14ac:dyDescent="0.25">
      <c r="A117" t="str">
        <f>Data!$C$12</f>
        <v>Enter Franchise Name HERE</v>
      </c>
      <c r="B117" t="str">
        <f>Data!$C$13</f>
        <v>Enter Office Name HERE</v>
      </c>
      <c r="C117">
        <f>IFERROR(IF(C116=MAX(Data!$A:$A),1,C116+1),1)</f>
        <v>14</v>
      </c>
      <c r="D117" t="str">
        <f>INDEX(Data!B:B,MATCH(Upload!C117,Data!A:A,0))</f>
        <v>Less: Vendor Property Advertising Expense (Gross amount is required; enter as negative amount)</v>
      </c>
      <c r="E117" t="str">
        <f>VLOOKUP(COUNTIFS($C$2:C117,C117),Lookup!B:C,2,0)</f>
        <v>TOTAL</v>
      </c>
      <c r="F117">
        <f>INDEX(IF(COUNTIFS($C$1:C117,C117)=1,Data!C:C,IF(COUNTIFS($C$2:C117,C117)=2,Data!D:D,IF(COUNTIFS($C$1:C117,C117)=3,Data!E:E,Data!F:F))),MATCH(Upload!$C117,Data!$A:$A,0))</f>
        <v>0</v>
      </c>
      <c r="G117" t="str">
        <f>VLOOKUP($C117,Lookup!$E:$J,2+_xlfn.XLOOKUP($E117,Lookup!$C:$C,Lookup!$B:$B),0)</f>
        <v>N</v>
      </c>
    </row>
    <row r="118" spans="1:7" x14ac:dyDescent="0.25">
      <c r="A118" t="str">
        <f>Data!$C$12</f>
        <v>Enter Franchise Name HERE</v>
      </c>
      <c r="B118" t="str">
        <f>Data!$C$13</f>
        <v>Enter Office Name HERE</v>
      </c>
      <c r="C118">
        <f>IFERROR(IF(C117=MAX(Data!$A:$A),1,C117+1),1)</f>
        <v>15</v>
      </c>
      <c r="D118" t="str">
        <f>INDEX(Data!B:B,MATCH(Upload!C118,Data!A:A,0))</f>
        <v>Net Advertising Recoveries</v>
      </c>
      <c r="E118" t="str">
        <f>VLOOKUP(COUNTIFS($C$2:C118,C118),Lookup!B:C,2,0)</f>
        <v>TOTAL</v>
      </c>
      <c r="F118">
        <f>INDEX(IF(COUNTIFS($C$1:C118,C118)=1,Data!C:C,IF(COUNTIFS($C$2:C118,C118)=2,Data!D:D,IF(COUNTIFS($C$1:C118,C118)=3,Data!E:E,Data!F:F))),MATCH(Upload!$C118,Data!$A:$A,0))</f>
        <v>0</v>
      </c>
      <c r="G118" t="str">
        <f>VLOOKUP($C118,Lookup!$E:$J,2+_xlfn.XLOOKUP($E118,Lookup!$C:$C,Lookup!$B:$B),0)</f>
        <v>N</v>
      </c>
    </row>
    <row r="119" spans="1:7" x14ac:dyDescent="0.25">
      <c r="A119" t="str">
        <f>Data!$C$12</f>
        <v>Enter Franchise Name HERE</v>
      </c>
      <c r="B119" t="str">
        <f>Data!$C$13</f>
        <v>Enter Office Name HERE</v>
      </c>
      <c r="C119">
        <f>IFERROR(IF(C118=MAX(Data!$A:$A),1,C118+1),1)</f>
        <v>16</v>
      </c>
      <c r="D119" t="str">
        <f>INDEX(Data!B:B,MATCH(Upload!C119,Data!A:A,0))</f>
        <v>Management Fees</v>
      </c>
      <c r="E119" t="str">
        <f>VLOOKUP(COUNTIFS($C$2:C119,C119),Lookup!B:C,2,0)</f>
        <v>TOTAL</v>
      </c>
      <c r="F119">
        <f>INDEX(IF(COUNTIFS($C$1:C119,C119)=1,Data!C:C,IF(COUNTIFS($C$2:C119,C119)=2,Data!D:D,IF(COUNTIFS($C$1:C119,C119)=3,Data!E:E,Data!F:F))),MATCH(Upload!$C119,Data!$A:$A,0))</f>
        <v>0</v>
      </c>
      <c r="G119" t="str">
        <f>VLOOKUP($C119,Lookup!$E:$J,2+_xlfn.XLOOKUP($E119,Lookup!$C:$C,Lookup!$B:$B),0)</f>
        <v>N</v>
      </c>
    </row>
    <row r="120" spans="1:7" x14ac:dyDescent="0.25">
      <c r="A120" t="str">
        <f>Data!$C$12</f>
        <v>Enter Franchise Name HERE</v>
      </c>
      <c r="B120" t="str">
        <f>Data!$C$13</f>
        <v>Enter Office Name HERE</v>
      </c>
      <c r="C120">
        <f>IFERROR(IF(C119=MAX(Data!$A:$A),1,C119+1),1)</f>
        <v>17</v>
      </c>
      <c r="D120" t="str">
        <f>INDEX(Data!B:B,MATCH(Upload!C120,Data!A:A,0))</f>
        <v>Letting Fees and Inspection fees</v>
      </c>
      <c r="E120" t="str">
        <f>VLOOKUP(COUNTIFS($C$2:C120,C120),Lookup!B:C,2,0)</f>
        <v>TOTAL</v>
      </c>
      <c r="F120">
        <f>INDEX(IF(COUNTIFS($C$1:C120,C120)=1,Data!C:C,IF(COUNTIFS($C$2:C120,C120)=2,Data!D:D,IF(COUNTIFS($C$1:C120,C120)=3,Data!E:E,Data!F:F))),MATCH(Upload!$C120,Data!$A:$A,0))</f>
        <v>0</v>
      </c>
      <c r="G120" t="str">
        <f>VLOOKUP($C120,Lookup!$E:$J,2+_xlfn.XLOOKUP($E120,Lookup!$C:$C,Lookup!$B:$B),0)</f>
        <v>N</v>
      </c>
    </row>
    <row r="121" spans="1:7" x14ac:dyDescent="0.25">
      <c r="A121" t="str">
        <f>Data!$C$12</f>
        <v>Enter Franchise Name HERE</v>
      </c>
      <c r="B121" t="str">
        <f>Data!$C$13</f>
        <v>Enter Office Name HERE</v>
      </c>
      <c r="C121">
        <f>IFERROR(IF(C120=MAX(Data!$A:$A),1,C120+1),1)</f>
        <v>18</v>
      </c>
      <c r="D121" t="str">
        <f>INDEX(Data!B:B,MATCH(Upload!C121,Data!A:A,0))</f>
        <v>All Landlord Recoveries Income (Gross amount is required)</v>
      </c>
      <c r="E121" t="str">
        <f>VLOOKUP(COUNTIFS($C$2:C121,C121),Lookup!B:C,2,0)</f>
        <v>TOTAL</v>
      </c>
      <c r="F121">
        <f>INDEX(IF(COUNTIFS($C$1:C121,C121)=1,Data!C:C,IF(COUNTIFS($C$2:C121,C121)=2,Data!D:D,IF(COUNTIFS($C$1:C121,C121)=3,Data!E:E,Data!F:F))),MATCH(Upload!$C121,Data!$A:$A,0))</f>
        <v>0</v>
      </c>
      <c r="G121" t="str">
        <f>VLOOKUP($C121,Lookup!$E:$J,2+_xlfn.XLOOKUP($E121,Lookup!$C:$C,Lookup!$B:$B),0)</f>
        <v>N</v>
      </c>
    </row>
    <row r="122" spans="1:7" x14ac:dyDescent="0.25">
      <c r="A122" t="str">
        <f>Data!$C$12</f>
        <v>Enter Franchise Name HERE</v>
      </c>
      <c r="B122" t="str">
        <f>Data!$C$13</f>
        <v>Enter Office Name HERE</v>
      </c>
      <c r="C122">
        <f>IFERROR(IF(C121=MAX(Data!$A:$A),1,C121+1),1)</f>
        <v>19</v>
      </c>
      <c r="D122" t="str">
        <f>INDEX(Data!B:B,MATCH(Upload!C122,Data!A:A,0))</f>
        <v>Less: Landlord Property Expenses that are recoverable i.e. advertising, credit/background checks, tribunal application fees etc.  (Gross amount is required; enter as negative amount)</v>
      </c>
      <c r="E122" t="str">
        <f>VLOOKUP(COUNTIFS($C$2:C122,C122),Lookup!B:C,2,0)</f>
        <v>TOTAL</v>
      </c>
      <c r="F122">
        <f>INDEX(IF(COUNTIFS($C$1:C122,C122)=1,Data!C:C,IF(COUNTIFS($C$2:C122,C122)=2,Data!D:D,IF(COUNTIFS($C$1:C122,C122)=3,Data!E:E,Data!F:F))),MATCH(Upload!$C122,Data!$A:$A,0))</f>
        <v>0</v>
      </c>
      <c r="G122" t="str">
        <f>VLOOKUP($C122,Lookup!$E:$J,2+_xlfn.XLOOKUP($E122,Lookup!$C:$C,Lookup!$B:$B),0)</f>
        <v>N</v>
      </c>
    </row>
    <row r="123" spans="1:7" x14ac:dyDescent="0.25">
      <c r="A123" t="str">
        <f>Data!$C$12</f>
        <v>Enter Franchise Name HERE</v>
      </c>
      <c r="B123" t="str">
        <f>Data!$C$13</f>
        <v>Enter Office Name HERE</v>
      </c>
      <c r="C123">
        <f>IFERROR(IF(C122=MAX(Data!$A:$A),1,C122+1),1)</f>
        <v>20</v>
      </c>
      <c r="D123" t="str">
        <f>INDEX(Data!B:B,MATCH(Upload!C123,Data!A:A,0))</f>
        <v>Other Property Management Revenue</v>
      </c>
      <c r="E123" t="str">
        <f>VLOOKUP(COUNTIFS($C$2:C123,C123),Lookup!B:C,2,0)</f>
        <v>TOTAL</v>
      </c>
      <c r="F123">
        <f>INDEX(IF(COUNTIFS($C$1:C123,C123)=1,Data!C:C,IF(COUNTIFS($C$2:C123,C123)=2,Data!D:D,IF(COUNTIFS($C$1:C123,C123)=3,Data!E:E,Data!F:F))),MATCH(Upload!$C123,Data!$A:$A,0))</f>
        <v>0</v>
      </c>
      <c r="G123" t="str">
        <f>VLOOKUP($C123,Lookup!$E:$J,2+_xlfn.XLOOKUP($E123,Lookup!$C:$C,Lookup!$B:$B),0)</f>
        <v>N</v>
      </c>
    </row>
    <row r="124" spans="1:7" x14ac:dyDescent="0.25">
      <c r="A124" t="str">
        <f>Data!$C$12</f>
        <v>Enter Franchise Name HERE</v>
      </c>
      <c r="B124" t="str">
        <f>Data!$C$13</f>
        <v>Enter Office Name HERE</v>
      </c>
      <c r="C124">
        <f>IFERROR(IF(C123=MAX(Data!$A:$A),1,C123+1),1)</f>
        <v>21</v>
      </c>
      <c r="D124" t="str">
        <f>INDEX(Data!B:B,MATCH(Upload!C124,Data!A:A,0))</f>
        <v>Total Property Management Revenue</v>
      </c>
      <c r="E124" t="str">
        <f>VLOOKUP(COUNTIFS($C$2:C124,C124),Lookup!B:C,2,0)</f>
        <v>TOTAL</v>
      </c>
      <c r="F124">
        <f>INDEX(IF(COUNTIFS($C$1:C124,C124)=1,Data!C:C,IF(COUNTIFS($C$2:C124,C124)=2,Data!D:D,IF(COUNTIFS($C$1:C124,C124)=3,Data!E:E,Data!F:F))),MATCH(Upload!$C124,Data!$A:$A,0))</f>
        <v>0</v>
      </c>
      <c r="G124" t="str">
        <f>VLOOKUP($C124,Lookup!$E:$J,2+_xlfn.XLOOKUP($E124,Lookup!$C:$C,Lookup!$B:$B),0)</f>
        <v>N</v>
      </c>
    </row>
    <row r="125" spans="1:7" x14ac:dyDescent="0.25">
      <c r="A125" t="str">
        <f>Data!$C$12</f>
        <v>Enter Franchise Name HERE</v>
      </c>
      <c r="B125" t="str">
        <f>Data!$C$13</f>
        <v>Enter Office Name HERE</v>
      </c>
      <c r="C125">
        <f>IFERROR(IF(C124=MAX(Data!$A:$A),1,C124+1),1)</f>
        <v>22</v>
      </c>
      <c r="D125" t="str">
        <f>INDEX(Data!B:B,MATCH(Upload!C125,Data!A:A,0))</f>
        <v>Other Income - e.g. mortgage broking referral fees, interest, MV profit, misc.</v>
      </c>
      <c r="E125" t="str">
        <f>VLOOKUP(COUNTIFS($C$2:C125,C125),Lookup!B:C,2,0)</f>
        <v>TOTAL</v>
      </c>
      <c r="F125">
        <f>INDEX(IF(COUNTIFS($C$1:C125,C125)=1,Data!C:C,IF(COUNTIFS($C$2:C125,C125)=2,Data!D:D,IF(COUNTIFS($C$1:C125,C125)=3,Data!E:E,Data!F:F))),MATCH(Upload!$C125,Data!$A:$A,0))</f>
        <v>0</v>
      </c>
      <c r="G125" t="str">
        <f>VLOOKUP($C125,Lookup!$E:$J,2+_xlfn.XLOOKUP($E125,Lookup!$C:$C,Lookup!$B:$B),0)</f>
        <v>N</v>
      </c>
    </row>
    <row r="126" spans="1:7" x14ac:dyDescent="0.25">
      <c r="A126" t="str">
        <f>Data!$C$12</f>
        <v>Enter Franchise Name HERE</v>
      </c>
      <c r="B126" t="str">
        <f>Data!$C$13</f>
        <v>Enter Office Name HERE</v>
      </c>
      <c r="C126">
        <f>IFERROR(IF(C125=MAX(Data!$A:$A),1,C125+1),1)</f>
        <v>23</v>
      </c>
      <c r="D126" t="str">
        <f>INDEX(Data!B:B,MATCH(Upload!C126,Data!A:A,0))</f>
        <v>Total Other Income</v>
      </c>
      <c r="E126" t="str">
        <f>VLOOKUP(COUNTIFS($C$2:C126,C126),Lookup!B:C,2,0)</f>
        <v>TOTAL</v>
      </c>
      <c r="F126">
        <f>INDEX(IF(COUNTIFS($C$1:C126,C126)=1,Data!C:C,IF(COUNTIFS($C$2:C126,C126)=2,Data!D:D,IF(COUNTIFS($C$1:C126,C126)=3,Data!E:E,Data!F:F))),MATCH(Upload!$C126,Data!$A:$A,0))</f>
        <v>0</v>
      </c>
      <c r="G126" t="str">
        <f>VLOOKUP($C126,Lookup!$E:$J,2+_xlfn.XLOOKUP($E126,Lookup!$C:$C,Lookup!$B:$B),0)</f>
        <v>N</v>
      </c>
    </row>
    <row r="127" spans="1:7" x14ac:dyDescent="0.25">
      <c r="A127" t="str">
        <f>Data!$C$12</f>
        <v>Enter Franchise Name HERE</v>
      </c>
      <c r="B127" t="str">
        <f>Data!$C$13</f>
        <v>Enter Office Name HERE</v>
      </c>
      <c r="C127">
        <f>IFERROR(IF(C126=MAX(Data!$A:$A),1,C126+1),1)</f>
        <v>24</v>
      </c>
      <c r="D127" t="str">
        <f>INDEX(Data!B:B,MATCH(Upload!C127,Data!A:A,0))</f>
        <v>TOTAL REVENUE FROM TRADING</v>
      </c>
      <c r="E127" t="str">
        <f>VLOOKUP(COUNTIFS($C$2:C127,C127),Lookup!B:C,2,0)</f>
        <v>TOTAL</v>
      </c>
      <c r="F127">
        <f>INDEX(IF(COUNTIFS($C$1:C127,C127)=1,Data!C:C,IF(COUNTIFS($C$2:C127,C127)=2,Data!D:D,IF(COUNTIFS($C$1:C127,C127)=3,Data!E:E,Data!F:F))),MATCH(Upload!$C127,Data!$A:$A,0))</f>
        <v>0</v>
      </c>
      <c r="G127" t="str">
        <f>VLOOKUP($C127,Lookup!$E:$J,2+_xlfn.XLOOKUP($E127,Lookup!$C:$C,Lookup!$B:$B),0)</f>
        <v>N</v>
      </c>
    </row>
    <row r="128" spans="1:7" x14ac:dyDescent="0.25">
      <c r="A128" t="str">
        <f>Data!$C$12</f>
        <v>Enter Franchise Name HERE</v>
      </c>
      <c r="B128" t="str">
        <f>Data!$C$13</f>
        <v>Enter Office Name HERE</v>
      </c>
      <c r="C128">
        <f>IFERROR(IF(C127=MAX(Data!$A:$A),1,C127+1),1)</f>
        <v>25</v>
      </c>
      <c r="D128" t="str">
        <f>INDEX(Data!B:B,MATCH(Upload!C128,Data!A:A,0))</f>
        <v>Gross Franchise Fees</v>
      </c>
      <c r="E128" t="str">
        <f>VLOOKUP(COUNTIFS($C$2:C128,C128),Lookup!B:C,2,0)</f>
        <v>TOTAL</v>
      </c>
      <c r="F128">
        <f>INDEX(IF(COUNTIFS($C$1:C128,C128)=1,Data!C:C,IF(COUNTIFS($C$2:C128,C128)=2,Data!D:D,IF(COUNTIFS($C$1:C128,C128)=3,Data!E:E,Data!F:F))),MATCH(Upload!$C128,Data!$A:$A,0))</f>
        <v>0</v>
      </c>
      <c r="G128" t="str">
        <f>VLOOKUP($C128,Lookup!$E:$J,2+_xlfn.XLOOKUP($E128,Lookup!$C:$C,Lookup!$B:$B),0)</f>
        <v>N</v>
      </c>
    </row>
    <row r="129" spans="1:7" x14ac:dyDescent="0.25">
      <c r="A129" t="str">
        <f>Data!$C$12</f>
        <v>Enter Franchise Name HERE</v>
      </c>
      <c r="B129" t="str">
        <f>Data!$C$13</f>
        <v>Enter Office Name HERE</v>
      </c>
      <c r="C129">
        <f>IFERROR(IF(C128=MAX(Data!$A:$A),1,C128+1),1)</f>
        <v>26</v>
      </c>
      <c r="D129" t="str">
        <f>INDEX(Data!B:B,MATCH(Upload!C129,Data!A:A,0))</f>
        <v>Less: Rebates Received (please enter as a negative)</v>
      </c>
      <c r="E129" t="str">
        <f>VLOOKUP(COUNTIFS($C$2:C129,C129),Lookup!B:C,2,0)</f>
        <v>TOTAL</v>
      </c>
      <c r="F129">
        <f>INDEX(IF(COUNTIFS($C$1:C129,C129)=1,Data!C:C,IF(COUNTIFS($C$2:C129,C129)=2,Data!D:D,IF(COUNTIFS($C$1:C129,C129)=3,Data!E:E,Data!F:F))),MATCH(Upload!$C129,Data!$A:$A,0))</f>
        <v>0</v>
      </c>
      <c r="G129" t="str">
        <f>VLOOKUP($C129,Lookup!$E:$J,2+_xlfn.XLOOKUP($E129,Lookup!$C:$C,Lookup!$B:$B),0)</f>
        <v>N</v>
      </c>
    </row>
    <row r="130" spans="1:7" x14ac:dyDescent="0.25">
      <c r="A130" t="str">
        <f>Data!$C$12</f>
        <v>Enter Franchise Name HERE</v>
      </c>
      <c r="B130" t="str">
        <f>Data!$C$13</f>
        <v>Enter Office Name HERE</v>
      </c>
      <c r="C130">
        <f>IFERROR(IF(C129=MAX(Data!$A:$A),1,C129+1),1)</f>
        <v>27</v>
      </c>
      <c r="D130" t="str">
        <f>INDEX(Data!B:B,MATCH(Upload!C130,Data!A:A,0))</f>
        <v>Net Franchise Fees</v>
      </c>
      <c r="E130" t="str">
        <f>VLOOKUP(COUNTIFS($C$2:C130,C130),Lookup!B:C,2,0)</f>
        <v>TOTAL</v>
      </c>
      <c r="F130">
        <f>INDEX(IF(COUNTIFS($C$1:C130,C130)=1,Data!C:C,IF(COUNTIFS($C$2:C130,C130)=2,Data!D:D,IF(COUNTIFS($C$1:C130,C130)=3,Data!E:E,Data!F:F))),MATCH(Upload!$C130,Data!$A:$A,0))</f>
        <v>0</v>
      </c>
      <c r="G130" t="str">
        <f>VLOOKUP($C130,Lookup!$E:$J,2+_xlfn.XLOOKUP($E130,Lookup!$C:$C,Lookup!$B:$B),0)</f>
        <v>N</v>
      </c>
    </row>
    <row r="131" spans="1:7" x14ac:dyDescent="0.25">
      <c r="A131" t="str">
        <f>Data!$C$12</f>
        <v>Enter Franchise Name HERE</v>
      </c>
      <c r="B131" t="str">
        <f>Data!$C$13</f>
        <v>Enter Office Name HERE</v>
      </c>
      <c r="C131">
        <f>IFERROR(IF(C130=MAX(Data!$A:$A),1,C130+1),1)</f>
        <v>28</v>
      </c>
      <c r="D131" t="str">
        <f>INDEX(Data!B:B,MATCH(Upload!C131,Data!A:A,0))</f>
        <v>Owners and Managers (selling commissions)</v>
      </c>
      <c r="E131" t="str">
        <f>VLOOKUP(COUNTIFS($C$2:C131,C131),Lookup!B:C,2,0)</f>
        <v>TOTAL</v>
      </c>
      <c r="F131">
        <f>INDEX(IF(COUNTIFS($C$1:C131,C131)=1,Data!C:C,IF(COUNTIFS($C$2:C131,C131)=2,Data!D:D,IF(COUNTIFS($C$1:C131,C131)=3,Data!E:E,Data!F:F))),MATCH(Upload!$C131,Data!$A:$A,0))</f>
        <v>0</v>
      </c>
      <c r="G131" t="str">
        <f>VLOOKUP($C131,Lookup!$E:$J,2+_xlfn.XLOOKUP($E131,Lookup!$C:$C,Lookup!$B:$B),0)</f>
        <v>N</v>
      </c>
    </row>
    <row r="132" spans="1:7" x14ac:dyDescent="0.25">
      <c r="A132" t="str">
        <f>Data!$C$12</f>
        <v>Enter Franchise Name HERE</v>
      </c>
      <c r="B132" t="str">
        <f>Data!$C$13</f>
        <v>Enter Office Name HERE</v>
      </c>
      <c r="C132">
        <f>IFERROR(IF(C131=MAX(Data!$A:$A),1,C131+1),1)</f>
        <v>29</v>
      </c>
      <c r="D132" t="str">
        <f>INDEX(Data!B:B,MATCH(Upload!C132,Data!A:A,0))</f>
        <v>Sales Consultants</v>
      </c>
      <c r="E132" t="str">
        <f>VLOOKUP(COUNTIFS($C$2:C132,C132),Lookup!B:C,2,0)</f>
        <v>TOTAL</v>
      </c>
      <c r="F132">
        <f>INDEX(IF(COUNTIFS($C$1:C132,C132)=1,Data!C:C,IF(COUNTIFS($C$2:C132,C132)=2,Data!D:D,IF(COUNTIFS($C$1:C132,C132)=3,Data!E:E,Data!F:F))),MATCH(Upload!$C132,Data!$A:$A,0))</f>
        <v>0</v>
      </c>
      <c r="G132" t="str">
        <f>VLOOKUP($C132,Lookup!$E:$J,2+_xlfn.XLOOKUP($E132,Lookup!$C:$C,Lookup!$B:$B),0)</f>
        <v>N</v>
      </c>
    </row>
    <row r="133" spans="1:7" x14ac:dyDescent="0.25">
      <c r="A133" t="str">
        <f>Data!$C$12</f>
        <v>Enter Franchise Name HERE</v>
      </c>
      <c r="B133" t="str">
        <f>Data!$C$13</f>
        <v>Enter Office Name HERE</v>
      </c>
      <c r="C133">
        <f>IFERROR(IF(C132=MAX(Data!$A:$A),1,C132+1),1)</f>
        <v>30</v>
      </c>
      <c r="D133" t="str">
        <f>INDEX(Data!B:B,MATCH(Upload!C133,Data!A:A,0))</f>
        <v>Property Managers (including Letting Agents/ Inspection Agents/Tenancy Managers)</v>
      </c>
      <c r="E133" t="str">
        <f>VLOOKUP(COUNTIFS($C$2:C133,C133),Lookup!B:C,2,0)</f>
        <v>TOTAL</v>
      </c>
      <c r="F133">
        <f>INDEX(IF(COUNTIFS($C$1:C133,C133)=1,Data!C:C,IF(COUNTIFS($C$2:C133,C133)=2,Data!D:D,IF(COUNTIFS($C$1:C133,C133)=3,Data!E:E,Data!F:F))),MATCH(Upload!$C133,Data!$A:$A,0))</f>
        <v>0</v>
      </c>
      <c r="G133" t="str">
        <f>VLOOKUP($C133,Lookup!$E:$J,2+_xlfn.XLOOKUP($E133,Lookup!$C:$C,Lookup!$B:$B),0)</f>
        <v>N</v>
      </c>
    </row>
    <row r="134" spans="1:7" x14ac:dyDescent="0.25">
      <c r="A134" t="str">
        <f>Data!$C$12</f>
        <v>Enter Franchise Name HERE</v>
      </c>
      <c r="B134" t="str">
        <f>Data!$C$13</f>
        <v>Enter Office Name HERE</v>
      </c>
      <c r="C134">
        <f>IFERROR(IF(C133=MAX(Data!$A:$A),1,C133+1),1)</f>
        <v>31</v>
      </c>
      <c r="D134" t="str">
        <f>INDEX(Data!B:B,MATCH(Upload!C134,Data!A:A,0))</f>
        <v>Other Sales / PM Staff Salary Costs (car allowances, FBT, Work cover etc.)</v>
      </c>
      <c r="E134" t="str">
        <f>VLOOKUP(COUNTIFS($C$2:C134,C134),Lookup!B:C,2,0)</f>
        <v>TOTAL</v>
      </c>
      <c r="F134">
        <f>INDEX(IF(COUNTIFS($C$1:C134,C134)=1,Data!C:C,IF(COUNTIFS($C$2:C134,C134)=2,Data!D:D,IF(COUNTIFS($C$1:C134,C134)=3,Data!E:E,Data!F:F))),MATCH(Upload!$C134,Data!$A:$A,0))</f>
        <v>0</v>
      </c>
      <c r="G134" t="str">
        <f>VLOOKUP($C134,Lookup!$E:$J,2+_xlfn.XLOOKUP($E134,Lookup!$C:$C,Lookup!$B:$B),0)</f>
        <v>N</v>
      </c>
    </row>
    <row r="135" spans="1:7" x14ac:dyDescent="0.25">
      <c r="A135" t="str">
        <f>Data!$C$12</f>
        <v>Enter Franchise Name HERE</v>
      </c>
      <c r="B135" t="str">
        <f>Data!$C$13</f>
        <v>Enter Office Name HERE</v>
      </c>
      <c r="C135">
        <f>IFERROR(IF(C134=MAX(Data!$A:$A),1,C134+1),1)</f>
        <v>32</v>
      </c>
      <c r="D135" t="str">
        <f>INDEX(Data!B:B,MATCH(Upload!C135,Data!A:A,0))</f>
        <v>Total Staff Salary/Commission Costs</v>
      </c>
      <c r="E135" t="str">
        <f>VLOOKUP(COUNTIFS($C$2:C135,C135),Lookup!B:C,2,0)</f>
        <v>TOTAL</v>
      </c>
      <c r="F135">
        <f>INDEX(IF(COUNTIFS($C$1:C135,C135)=1,Data!C:C,IF(COUNTIFS($C$2:C135,C135)=2,Data!D:D,IF(COUNTIFS($C$1:C135,C135)=3,Data!E:E,Data!F:F))),MATCH(Upload!$C135,Data!$A:$A,0))</f>
        <v>0</v>
      </c>
      <c r="G135" t="str">
        <f>VLOOKUP($C135,Lookup!$E:$J,2+_xlfn.XLOOKUP($E135,Lookup!$C:$C,Lookup!$B:$B),0)</f>
        <v>N</v>
      </c>
    </row>
    <row r="136" spans="1:7" x14ac:dyDescent="0.25">
      <c r="A136" t="str">
        <f>Data!$C$12</f>
        <v>Enter Franchise Name HERE</v>
      </c>
      <c r="B136" t="str">
        <f>Data!$C$13</f>
        <v>Enter Office Name HERE</v>
      </c>
      <c r="C136">
        <f>IFERROR(IF(C135=MAX(Data!$A:$A),1,C135+1),1)</f>
        <v>33</v>
      </c>
      <c r="D136" t="str">
        <f>INDEX(Data!B:B,MATCH(Upload!C136,Data!A:A,0))</f>
        <v>Commissions / referrals to non-staff members</v>
      </c>
      <c r="E136" t="str">
        <f>VLOOKUP(COUNTIFS($C$2:C136,C136),Lookup!B:C,2,0)</f>
        <v>TOTAL</v>
      </c>
      <c r="F136">
        <f>INDEX(IF(COUNTIFS($C$1:C136,C136)=1,Data!C:C,IF(COUNTIFS($C$2:C136,C136)=2,Data!D:D,IF(COUNTIFS($C$1:C136,C136)=3,Data!E:E,Data!F:F))),MATCH(Upload!$C136,Data!$A:$A,0))</f>
        <v>0</v>
      </c>
      <c r="G136" t="str">
        <f>VLOOKUP($C136,Lookup!$E:$J,2+_xlfn.XLOOKUP($E136,Lookup!$C:$C,Lookup!$B:$B),0)</f>
        <v>N</v>
      </c>
    </row>
    <row r="137" spans="1:7" x14ac:dyDescent="0.25">
      <c r="A137" t="str">
        <f>Data!$C$12</f>
        <v>Enter Franchise Name HERE</v>
      </c>
      <c r="B137" t="str">
        <f>Data!$C$13</f>
        <v>Enter Office Name HERE</v>
      </c>
      <c r="C137">
        <f>IFERROR(IF(C136=MAX(Data!$A:$A),1,C136+1),1)</f>
        <v>34</v>
      </c>
      <c r="D137" t="str">
        <f>INDEX(Data!B:B,MATCH(Upload!C137,Data!A:A,0))</f>
        <v>TOTAL DIRECT OPERATING COSTS</v>
      </c>
      <c r="E137" t="str">
        <f>VLOOKUP(COUNTIFS($C$2:C137,C137),Lookup!B:C,2,0)</f>
        <v>TOTAL</v>
      </c>
      <c r="F137">
        <f>INDEX(IF(COUNTIFS($C$1:C137,C137)=1,Data!C:C,IF(COUNTIFS($C$2:C137,C137)=2,Data!D:D,IF(COUNTIFS($C$1:C137,C137)=3,Data!E:E,Data!F:F))),MATCH(Upload!$C137,Data!$A:$A,0))</f>
        <v>0</v>
      </c>
      <c r="G137" t="str">
        <f>VLOOKUP($C137,Lookup!$E:$J,2+_xlfn.XLOOKUP($E137,Lookup!$C:$C,Lookup!$B:$B),0)</f>
        <v>N</v>
      </c>
    </row>
    <row r="138" spans="1:7" x14ac:dyDescent="0.25">
      <c r="A138" t="str">
        <f>Data!$C$12</f>
        <v>Enter Franchise Name HERE</v>
      </c>
      <c r="B138" t="str">
        <f>Data!$C$13</f>
        <v>Enter Office Name HERE</v>
      </c>
      <c r="C138">
        <f>IFERROR(IF(C137=MAX(Data!$A:$A),1,C137+1),1)</f>
        <v>35</v>
      </c>
      <c r="D138" t="str">
        <f>INDEX(Data!B:B,MATCH(Upload!C138,Data!A:A,0))</f>
        <v>GROSS PROFIT FROM OPERATIONS</v>
      </c>
      <c r="E138" t="str">
        <f>VLOOKUP(COUNTIFS($C$2:C138,C138),Lookup!B:C,2,0)</f>
        <v>TOTAL</v>
      </c>
      <c r="F138">
        <f>INDEX(IF(COUNTIFS($C$1:C138,C138)=1,Data!C:C,IF(COUNTIFS($C$2:C138,C138)=2,Data!D:D,IF(COUNTIFS($C$1:C138,C138)=3,Data!E:E,Data!F:F))),MATCH(Upload!$C138,Data!$A:$A,0))</f>
        <v>0</v>
      </c>
      <c r="G138" t="str">
        <f>VLOOKUP($C138,Lookup!$E:$J,2+_xlfn.XLOOKUP($E138,Lookup!$C:$C,Lookup!$B:$B),0)</f>
        <v>N</v>
      </c>
    </row>
    <row r="139" spans="1:7" x14ac:dyDescent="0.25">
      <c r="A139" t="str">
        <f>Data!$C$12</f>
        <v>Enter Franchise Name HERE</v>
      </c>
      <c r="B139" t="str">
        <f>Data!$C$13</f>
        <v>Enter Office Name HERE</v>
      </c>
      <c r="C139">
        <f>IFERROR(IF(C138=MAX(Data!$A:$A),1,C138+1),1)</f>
        <v>36</v>
      </c>
      <c r="D139" t="str">
        <f>INDEX(Data!B:B,MATCH(Upload!C139,Data!A:A,0))</f>
        <v>Print &amp; Digital Advertising, Sponsorship and Other</v>
      </c>
      <c r="E139" t="str">
        <f>VLOOKUP(COUNTIFS($C$2:C139,C139),Lookup!B:C,2,0)</f>
        <v>TOTAL</v>
      </c>
      <c r="F139">
        <f>INDEX(IF(COUNTIFS($C$1:C139,C139)=1,Data!C:C,IF(COUNTIFS($C$2:C139,C139)=2,Data!D:D,IF(COUNTIFS($C$1:C139,C139)=3,Data!E:E,Data!F:F))),MATCH(Upload!$C139,Data!$A:$A,0))</f>
        <v>0</v>
      </c>
      <c r="G139" t="str">
        <f>VLOOKUP($C139,Lookup!$E:$J,2+_xlfn.XLOOKUP($E139,Lookup!$C:$C,Lookup!$B:$B),0)</f>
        <v>N</v>
      </c>
    </row>
    <row r="140" spans="1:7" x14ac:dyDescent="0.25">
      <c r="A140" t="str">
        <f>Data!$C$12</f>
        <v>Enter Franchise Name HERE</v>
      </c>
      <c r="B140" t="str">
        <f>Data!$C$13</f>
        <v>Enter Office Name HERE</v>
      </c>
      <c r="C140">
        <f>IFERROR(IF(C139=MAX(Data!$A:$A),1,C139+1),1)</f>
        <v>37</v>
      </c>
      <c r="D140" t="str">
        <f>INDEX(Data!B:B,MATCH(Upload!C140,Data!A:A,0))</f>
        <v>Total Advertising and Promotion Expense</v>
      </c>
      <c r="E140" t="str">
        <f>VLOOKUP(COUNTIFS($C$2:C140,C140),Lookup!B:C,2,0)</f>
        <v>TOTAL</v>
      </c>
      <c r="F140">
        <f>INDEX(IF(COUNTIFS($C$1:C140,C140)=1,Data!C:C,IF(COUNTIFS($C$2:C140,C140)=2,Data!D:D,IF(COUNTIFS($C$1:C140,C140)=3,Data!E:E,Data!F:F))),MATCH(Upload!$C140,Data!$A:$A,0))</f>
        <v>0</v>
      </c>
      <c r="G140" t="str">
        <f>VLOOKUP($C140,Lookup!$E:$J,2+_xlfn.XLOOKUP($E140,Lookup!$C:$C,Lookup!$B:$B),0)</f>
        <v>Y</v>
      </c>
    </row>
    <row r="141" spans="1:7" x14ac:dyDescent="0.25">
      <c r="A141" t="str">
        <f>Data!$C$12</f>
        <v>Enter Franchise Name HERE</v>
      </c>
      <c r="B141" t="str">
        <f>Data!$C$13</f>
        <v>Enter Office Name HERE</v>
      </c>
      <c r="C141">
        <f>IFERROR(IF(C140=MAX(Data!$A:$A),1,C140+1),1)</f>
        <v>38</v>
      </c>
      <c r="D141" t="str">
        <f>INDEX(Data!B:B,MATCH(Upload!C141,Data!A:A,0))</f>
        <v xml:space="preserve">Salaries - Owners and Managers </v>
      </c>
      <c r="E141" t="str">
        <f>VLOOKUP(COUNTIFS($C$2:C141,C141),Lookup!B:C,2,0)</f>
        <v>TOTAL</v>
      </c>
      <c r="F141">
        <f>INDEX(IF(COUNTIFS($C$1:C141,C141)=1,Data!C:C,IF(COUNTIFS($C$2:C141,C141)=2,Data!D:D,IF(COUNTIFS($C$1:C141,C141)=3,Data!E:E,Data!F:F))),MATCH(Upload!$C141,Data!$A:$A,0))</f>
        <v>0</v>
      </c>
      <c r="G141" t="str">
        <f>VLOOKUP($C141,Lookup!$E:$J,2+_xlfn.XLOOKUP($E141,Lookup!$C:$C,Lookup!$B:$B),0)</f>
        <v>Y</v>
      </c>
    </row>
    <row r="142" spans="1:7" x14ac:dyDescent="0.25">
      <c r="A142" t="str">
        <f>Data!$C$12</f>
        <v>Enter Franchise Name HERE</v>
      </c>
      <c r="B142" t="str">
        <f>Data!$C$13</f>
        <v>Enter Office Name HERE</v>
      </c>
      <c r="C142">
        <f>IFERROR(IF(C141=MAX(Data!$A:$A),1,C141+1),1)</f>
        <v>39</v>
      </c>
      <c r="D142" t="str">
        <f>INDEX(Data!B:B,MATCH(Upload!C142,Data!A:A,0))</f>
        <v>Salaries - BDM's (non-selling)</v>
      </c>
      <c r="E142" t="str">
        <f>VLOOKUP(COUNTIFS($C$2:C142,C142),Lookup!B:C,2,0)</f>
        <v>TOTAL</v>
      </c>
      <c r="F142">
        <f>INDEX(IF(COUNTIFS($C$1:C142,C142)=1,Data!C:C,IF(COUNTIFS($C$2:C142,C142)=2,Data!D:D,IF(COUNTIFS($C$1:C142,C142)=3,Data!E:E,Data!F:F))),MATCH(Upload!$C142,Data!$A:$A,0))</f>
        <v>0</v>
      </c>
      <c r="G142" t="str">
        <f>VLOOKUP($C142,Lookup!$E:$J,2+_xlfn.XLOOKUP($E142,Lookup!$C:$C,Lookup!$B:$B),0)</f>
        <v>Y</v>
      </c>
    </row>
    <row r="143" spans="1:7" x14ac:dyDescent="0.25">
      <c r="A143" t="str">
        <f>Data!$C$12</f>
        <v>Enter Franchise Name HERE</v>
      </c>
      <c r="B143" t="str">
        <f>Data!$C$13</f>
        <v>Enter Office Name HERE</v>
      </c>
      <c r="C143">
        <f>IFERROR(IF(C142=MAX(Data!$A:$A),1,C142+1),1)</f>
        <v>40</v>
      </c>
      <c r="D143" t="str">
        <f>INDEX(Data!B:B,MATCH(Upload!C143,Data!A:A,0))</f>
        <v>Salaries - Administration/Clerical Staff only (including Virtual Assist costs)</v>
      </c>
      <c r="E143" t="str">
        <f>VLOOKUP(COUNTIFS($C$2:C143,C143),Lookup!B:C,2,0)</f>
        <v>TOTAL</v>
      </c>
      <c r="F143">
        <f>INDEX(IF(COUNTIFS($C$1:C143,C143)=1,Data!C:C,IF(COUNTIFS($C$2:C143,C143)=2,Data!D:D,IF(COUNTIFS($C$1:C143,C143)=3,Data!E:E,Data!F:F))),MATCH(Upload!$C143,Data!$A:$A,0))</f>
        <v>0</v>
      </c>
      <c r="G143" t="str">
        <f>VLOOKUP($C143,Lookup!$E:$J,2+_xlfn.XLOOKUP($E143,Lookup!$C:$C,Lookup!$B:$B),0)</f>
        <v>Y</v>
      </c>
    </row>
    <row r="144" spans="1:7" x14ac:dyDescent="0.25">
      <c r="A144" t="str">
        <f>Data!$C$12</f>
        <v>Enter Franchise Name HERE</v>
      </c>
      <c r="B144" t="str">
        <f>Data!$C$13</f>
        <v>Enter Office Name HERE</v>
      </c>
      <c r="C144">
        <f>IFERROR(IF(C143=MAX(Data!$A:$A),1,C143+1),1)</f>
        <v>41</v>
      </c>
      <c r="D144" t="str">
        <f>INDEX(Data!B:B,MATCH(Upload!C144,Data!A:A,0))</f>
        <v>Other Admin and support staff costs i.e. FBT, Workcover, recruitment fees)</v>
      </c>
      <c r="E144" t="str">
        <f>VLOOKUP(COUNTIFS($C$2:C144,C144),Lookup!B:C,2,0)</f>
        <v>TOTAL</v>
      </c>
      <c r="F144">
        <f>INDEX(IF(COUNTIFS($C$1:C144,C144)=1,Data!C:C,IF(COUNTIFS($C$2:C144,C144)=2,Data!D:D,IF(COUNTIFS($C$1:C144,C144)=3,Data!E:E,Data!F:F))),MATCH(Upload!$C144,Data!$A:$A,0))</f>
        <v>0</v>
      </c>
      <c r="G144" t="str">
        <f>VLOOKUP($C144,Lookup!$E:$J,2+_xlfn.XLOOKUP($E144,Lookup!$C:$C,Lookup!$B:$B),0)</f>
        <v>Y</v>
      </c>
    </row>
    <row r="145" spans="1:7" x14ac:dyDescent="0.25">
      <c r="A145" t="str">
        <f>Data!$C$12</f>
        <v>Enter Franchise Name HERE</v>
      </c>
      <c r="B145" t="str">
        <f>Data!$C$13</f>
        <v>Enter Office Name HERE</v>
      </c>
      <c r="C145">
        <f>IFERROR(IF(C144=MAX(Data!$A:$A),1,C144+1),1)</f>
        <v>42</v>
      </c>
      <c r="D145" t="str">
        <f>INDEX(Data!B:B,MATCH(Upload!C145,Data!A:A,0))</f>
        <v>Total Admin. and Support Staff Costs</v>
      </c>
      <c r="E145" t="str">
        <f>VLOOKUP(COUNTIFS($C$2:C145,C145),Lookup!B:C,2,0)</f>
        <v>TOTAL</v>
      </c>
      <c r="F145">
        <f>INDEX(IF(COUNTIFS($C$1:C145,C145)=1,Data!C:C,IF(COUNTIFS($C$2:C145,C145)=2,Data!D:D,IF(COUNTIFS($C$1:C145,C145)=3,Data!E:E,Data!F:F))),MATCH(Upload!$C145,Data!$A:$A,0))</f>
        <v>0</v>
      </c>
      <c r="G145" t="str">
        <f>VLOOKUP($C145,Lookup!$E:$J,2+_xlfn.XLOOKUP($E145,Lookup!$C:$C,Lookup!$B:$B),0)</f>
        <v>Y</v>
      </c>
    </row>
    <row r="146" spans="1:7" x14ac:dyDescent="0.25">
      <c r="A146" t="str">
        <f>Data!$C$12</f>
        <v>Enter Franchise Name HERE</v>
      </c>
      <c r="B146" t="str">
        <f>Data!$C$13</f>
        <v>Enter Office Name HERE</v>
      </c>
      <c r="C146">
        <f>IFERROR(IF(C145=MAX(Data!$A:$A),1,C145+1),1)</f>
        <v>43</v>
      </c>
      <c r="D146" t="str">
        <f>INDEX(Data!B:B,MATCH(Upload!C146,Data!A:A,0))</f>
        <v>Premises / Occupancy Costs</v>
      </c>
      <c r="E146" t="str">
        <f>VLOOKUP(COUNTIFS($C$2:C146,C146),Lookup!B:C,2,0)</f>
        <v>TOTAL</v>
      </c>
      <c r="F146">
        <f>INDEX(IF(COUNTIFS($C$1:C146,C146)=1,Data!C:C,IF(COUNTIFS($C$2:C146,C146)=2,Data!D:D,IF(COUNTIFS($C$1:C146,C146)=3,Data!E:E,Data!F:F))),MATCH(Upload!$C146,Data!$A:$A,0))</f>
        <v>0</v>
      </c>
      <c r="G146" t="str">
        <f>VLOOKUP($C146,Lookup!$E:$J,2+_xlfn.XLOOKUP($E146,Lookup!$C:$C,Lookup!$B:$B),0)</f>
        <v>Y</v>
      </c>
    </row>
    <row r="147" spans="1:7" x14ac:dyDescent="0.25">
      <c r="A147" t="str">
        <f>Data!$C$12</f>
        <v>Enter Franchise Name HERE</v>
      </c>
      <c r="B147" t="str">
        <f>Data!$C$13</f>
        <v>Enter Office Name HERE</v>
      </c>
      <c r="C147">
        <f>IFERROR(IF(C146=MAX(Data!$A:$A),1,C146+1),1)</f>
        <v>44</v>
      </c>
      <c r="D147" t="str">
        <f>INDEX(Data!B:B,MATCH(Upload!C147,Data!A:A,0))</f>
        <v>Information Technology Costs</v>
      </c>
      <c r="E147" t="str">
        <f>VLOOKUP(COUNTIFS($C$2:C147,C147),Lookup!B:C,2,0)</f>
        <v>TOTAL</v>
      </c>
      <c r="F147">
        <f>INDEX(IF(COUNTIFS($C$1:C147,C147)=1,Data!C:C,IF(COUNTIFS($C$2:C147,C147)=2,Data!D:D,IF(COUNTIFS($C$1:C147,C147)=3,Data!E:E,Data!F:F))),MATCH(Upload!$C147,Data!$A:$A,0))</f>
        <v>0</v>
      </c>
      <c r="G147" t="str">
        <f>VLOOKUP($C147,Lookup!$E:$J,2+_xlfn.XLOOKUP($E147,Lookup!$C:$C,Lookup!$B:$B),0)</f>
        <v>Y</v>
      </c>
    </row>
    <row r="148" spans="1:7" x14ac:dyDescent="0.25">
      <c r="A148" t="str">
        <f>Data!$C$12</f>
        <v>Enter Franchise Name HERE</v>
      </c>
      <c r="B148" t="str">
        <f>Data!$C$13</f>
        <v>Enter Office Name HERE</v>
      </c>
      <c r="C148">
        <f>IFERROR(IF(C147=MAX(Data!$A:$A),1,C147+1),1)</f>
        <v>45</v>
      </c>
      <c r="D148" t="str">
        <f>INDEX(Data!B:B,MATCH(Upload!C148,Data!A:A,0))</f>
        <v>Motor Vehicle Costs</v>
      </c>
      <c r="E148" t="str">
        <f>VLOOKUP(COUNTIFS($C$2:C148,C148),Lookup!B:C,2,0)</f>
        <v>TOTAL</v>
      </c>
      <c r="F148">
        <f>INDEX(IF(COUNTIFS($C$1:C148,C148)=1,Data!C:C,IF(COUNTIFS($C$2:C148,C148)=2,Data!D:D,IF(COUNTIFS($C$1:C148,C148)=3,Data!E:E,Data!F:F))),MATCH(Upload!$C148,Data!$A:$A,0))</f>
        <v>0</v>
      </c>
      <c r="G148" t="str">
        <f>VLOOKUP($C148,Lookup!$E:$J,2+_xlfn.XLOOKUP($E148,Lookup!$C:$C,Lookup!$B:$B),0)</f>
        <v>Y</v>
      </c>
    </row>
    <row r="149" spans="1:7" x14ac:dyDescent="0.25">
      <c r="A149" t="str">
        <f>Data!$C$12</f>
        <v>Enter Franchise Name HERE</v>
      </c>
      <c r="B149" t="str">
        <f>Data!$C$13</f>
        <v>Enter Office Name HERE</v>
      </c>
      <c r="C149">
        <f>IFERROR(IF(C148=MAX(Data!$A:$A),1,C148+1),1)</f>
        <v>46</v>
      </c>
      <c r="D149" t="str">
        <f>INDEX(Data!B:B,MATCH(Upload!C149,Data!A:A,0))</f>
        <v>Training and Development Costs</v>
      </c>
      <c r="E149" t="str">
        <f>VLOOKUP(COUNTIFS($C$2:C149,C149),Lookup!B:C,2,0)</f>
        <v>TOTAL</v>
      </c>
      <c r="F149">
        <f>INDEX(IF(COUNTIFS($C$1:C149,C149)=1,Data!C:C,IF(COUNTIFS($C$2:C149,C149)=2,Data!D:D,IF(COUNTIFS($C$1:C149,C149)=3,Data!E:E,Data!F:F))),MATCH(Upload!$C149,Data!$A:$A,0))</f>
        <v>0</v>
      </c>
      <c r="G149" t="str">
        <f>VLOOKUP($C149,Lookup!$E:$J,2+_xlfn.XLOOKUP($E149,Lookup!$C:$C,Lookup!$B:$B),0)</f>
        <v>Y</v>
      </c>
    </row>
    <row r="150" spans="1:7" x14ac:dyDescent="0.25">
      <c r="A150" t="str">
        <f>Data!$C$12</f>
        <v>Enter Franchise Name HERE</v>
      </c>
      <c r="B150" t="str">
        <f>Data!$C$13</f>
        <v>Enter Office Name HERE</v>
      </c>
      <c r="C150">
        <f>IFERROR(IF(C149=MAX(Data!$A:$A),1,C149+1),1)</f>
        <v>47</v>
      </c>
      <c r="D150" t="str">
        <f>INDEX(Data!B:B,MATCH(Upload!C150,Data!A:A,0))</f>
        <v>Professional fees and Insurance Expense</v>
      </c>
      <c r="E150" t="str">
        <f>VLOOKUP(COUNTIFS($C$2:C150,C150),Lookup!B:C,2,0)</f>
        <v>TOTAL</v>
      </c>
      <c r="F150">
        <f>INDEX(IF(COUNTIFS($C$1:C150,C150)=1,Data!C:C,IF(COUNTIFS($C$2:C150,C150)=2,Data!D:D,IF(COUNTIFS($C$1:C150,C150)=3,Data!E:E,Data!F:F))),MATCH(Upload!$C150,Data!$A:$A,0))</f>
        <v>0</v>
      </c>
      <c r="G150" t="str">
        <f>VLOOKUP($C150,Lookup!$E:$J,2+_xlfn.XLOOKUP($E150,Lookup!$C:$C,Lookup!$B:$B),0)</f>
        <v>Y</v>
      </c>
    </row>
    <row r="151" spans="1:7" x14ac:dyDescent="0.25">
      <c r="A151" t="str">
        <f>Data!$C$12</f>
        <v>Enter Franchise Name HERE</v>
      </c>
      <c r="B151" t="str">
        <f>Data!$C$13</f>
        <v>Enter Office Name HERE</v>
      </c>
      <c r="C151">
        <f>IFERROR(IF(C150=MAX(Data!$A:$A),1,C150+1),1)</f>
        <v>48</v>
      </c>
      <c r="D151" t="str">
        <f>INDEX(Data!B:B,MATCH(Upload!C151,Data!A:A,0))</f>
        <v>Interest Expense</v>
      </c>
      <c r="E151" t="str">
        <f>VLOOKUP(COUNTIFS($C$2:C151,C151),Lookup!B:C,2,0)</f>
        <v>TOTAL</v>
      </c>
      <c r="F151">
        <f>INDEX(IF(COUNTIFS($C$1:C151,C151)=1,Data!C:C,IF(COUNTIFS($C$2:C151,C151)=2,Data!D:D,IF(COUNTIFS($C$1:C151,C151)=3,Data!E:E,Data!F:F))),MATCH(Upload!$C151,Data!$A:$A,0))</f>
        <v>0</v>
      </c>
      <c r="G151" t="str">
        <f>VLOOKUP($C151,Lookup!$E:$J,2+_xlfn.XLOOKUP($E151,Lookup!$C:$C,Lookup!$B:$B),0)</f>
        <v>Y</v>
      </c>
    </row>
    <row r="152" spans="1:7" x14ac:dyDescent="0.25">
      <c r="A152" t="str">
        <f>Data!$C$12</f>
        <v>Enter Franchise Name HERE</v>
      </c>
      <c r="B152" t="str">
        <f>Data!$C$13</f>
        <v>Enter Office Name HERE</v>
      </c>
      <c r="C152">
        <f>IFERROR(IF(C151=MAX(Data!$A:$A),1,C151+1),1)</f>
        <v>49</v>
      </c>
      <c r="D152" t="str">
        <f>INDEX(Data!B:B,MATCH(Upload!C152,Data!A:A,0))</f>
        <v>Other Administration Costs</v>
      </c>
      <c r="E152" t="str">
        <f>VLOOKUP(COUNTIFS($C$2:C152,C152),Lookup!B:C,2,0)</f>
        <v>TOTAL</v>
      </c>
      <c r="F152">
        <f>INDEX(IF(COUNTIFS($C$1:C152,C152)=1,Data!C:C,IF(COUNTIFS($C$2:C152,C152)=2,Data!D:D,IF(COUNTIFS($C$1:C152,C152)=3,Data!E:E,Data!F:F))),MATCH(Upload!$C152,Data!$A:$A,0))</f>
        <v>0</v>
      </c>
      <c r="G152" t="str">
        <f>VLOOKUP($C152,Lookup!$E:$J,2+_xlfn.XLOOKUP($E152,Lookup!$C:$C,Lookup!$B:$B),0)</f>
        <v>Y</v>
      </c>
    </row>
    <row r="153" spans="1:7" x14ac:dyDescent="0.25">
      <c r="A153" t="str">
        <f>Data!$C$12</f>
        <v>Enter Franchise Name HERE</v>
      </c>
      <c r="B153" t="str">
        <f>Data!$C$13</f>
        <v>Enter Office Name HERE</v>
      </c>
      <c r="C153">
        <f>IFERROR(IF(C152=MAX(Data!$A:$A),1,C152+1),1)</f>
        <v>50</v>
      </c>
      <c r="D153" t="str">
        <f>INDEX(Data!B:B,MATCH(Upload!C153,Data!A:A,0))</f>
        <v>TOTAL OVERHEAD COSTS</v>
      </c>
      <c r="E153" t="str">
        <f>VLOOKUP(COUNTIFS($C$2:C153,C153),Lookup!B:C,2,0)</f>
        <v>TOTAL</v>
      </c>
      <c r="F153">
        <f>INDEX(IF(COUNTIFS($C$1:C153,C153)=1,Data!C:C,IF(COUNTIFS($C$2:C153,C153)=2,Data!D:D,IF(COUNTIFS($C$1:C153,C153)=3,Data!E:E,Data!F:F))),MATCH(Upload!$C153,Data!$A:$A,0))</f>
        <v>0</v>
      </c>
      <c r="G153" t="str">
        <f>VLOOKUP($C153,Lookup!$E:$J,2+_xlfn.XLOOKUP($E153,Lookup!$C:$C,Lookup!$B:$B),0)</f>
        <v>Y</v>
      </c>
    </row>
    <row r="154" spans="1:7" x14ac:dyDescent="0.25">
      <c r="A154" t="str">
        <f>Data!$C$12</f>
        <v>Enter Franchise Name HERE</v>
      </c>
      <c r="B154" t="str">
        <f>Data!$C$13</f>
        <v>Enter Office Name HERE</v>
      </c>
      <c r="C154">
        <f>IFERROR(IF(C153=MAX(Data!$A:$A),1,C153+1),1)</f>
        <v>51</v>
      </c>
      <c r="D154" t="str">
        <f>INDEX(Data!B:B,MATCH(Upload!C154,Data!A:A,0))</f>
        <v>NET PROFIT BEFORE TAX</v>
      </c>
      <c r="E154" t="str">
        <f>VLOOKUP(COUNTIFS($C$2:C154,C154),Lookup!B:C,2,0)</f>
        <v>TOTAL</v>
      </c>
      <c r="F154">
        <f>INDEX(IF(COUNTIFS($C$1:C154,C154)=1,Data!C:C,IF(COUNTIFS($C$2:C154,C154)=2,Data!D:D,IF(COUNTIFS($C$1:C154,C154)=3,Data!E:E,Data!F:F))),MATCH(Upload!$C154,Data!$A:$A,0))</f>
        <v>0</v>
      </c>
      <c r="G154" t="str">
        <f>VLOOKUP($C154,Lookup!$E:$J,2+_xlfn.XLOOKUP($E154,Lookup!$C:$C,Lookup!$B:$B),0)</f>
        <v>Y</v>
      </c>
    </row>
    <row r="155" spans="1:7" x14ac:dyDescent="0.25">
      <c r="A155" t="str">
        <f>Data!$C$12</f>
        <v>Enter Franchise Name HERE</v>
      </c>
      <c r="B155" t="str">
        <f>Data!$C$13</f>
        <v>Enter Office Name HERE</v>
      </c>
      <c r="C155">
        <f>IFERROR(IF(C154=MAX(Data!$A:$A),1,C154+1),1)</f>
        <v>1</v>
      </c>
      <c r="D155" t="str">
        <f>INDEX(Data!B:B,MATCH(Upload!C155,Data!A:A,0))</f>
        <v>Sales Consultants</v>
      </c>
      <c r="E155" t="str">
        <f>VLOOKUP(COUNTIFS($C$2:C155,C155),Lookup!B:C,2,0)</f>
        <v>OFFICE AND OTHER</v>
      </c>
      <c r="F155">
        <f>INDEX(IF(COUNTIFS($C$1:C155,C155)=1,Data!C:C,IF(COUNTIFS($C$2:C155,C155)=2,Data!D:D,IF(COUNTIFS($C$1:C155,C155)=3,Data!E:E,Data!F:F))),MATCH(Upload!$C155,Data!$A:$A,0))</f>
        <v>0</v>
      </c>
      <c r="G155" t="str">
        <f>VLOOKUP($C155,Lookup!$E:$J,2+_xlfn.XLOOKUP($E155,Lookup!$C:$C,Lookup!$B:$B),0)</f>
        <v>N</v>
      </c>
    </row>
    <row r="156" spans="1:7" x14ac:dyDescent="0.25">
      <c r="A156" t="str">
        <f>Data!$C$12</f>
        <v>Enter Franchise Name HERE</v>
      </c>
      <c r="B156" t="str">
        <f>Data!$C$13</f>
        <v>Enter Office Name HERE</v>
      </c>
      <c r="C156">
        <f>IFERROR(IF(C155=MAX(Data!$A:$A),1,C155+1),1)</f>
        <v>2</v>
      </c>
      <c r="D156" t="str">
        <f>INDEX(Data!B:B,MATCH(Upload!C156,Data!A:A,0))</f>
        <v>Property Managers (including Letting Agents, Inspection Agents and Tenancy Managers)</v>
      </c>
      <c r="E156" t="str">
        <f>VLOOKUP(COUNTIFS($C$2:C156,C156),Lookup!B:C,2,0)</f>
        <v>OFFICE AND OTHER</v>
      </c>
      <c r="F156">
        <f>INDEX(IF(COUNTIFS($C$1:C156,C156)=1,Data!C:C,IF(COUNTIFS($C$2:C156,C156)=2,Data!D:D,IF(COUNTIFS($C$1:C156,C156)=3,Data!E:E,Data!F:F))),MATCH(Upload!$C156,Data!$A:$A,0))</f>
        <v>0</v>
      </c>
      <c r="G156" t="str">
        <f>VLOOKUP($C156,Lookup!$E:$J,2+_xlfn.XLOOKUP($E156,Lookup!$C:$C,Lookup!$B:$B),0)</f>
        <v>N</v>
      </c>
    </row>
    <row r="157" spans="1:7" x14ac:dyDescent="0.25">
      <c r="A157" t="str">
        <f>Data!$C$12</f>
        <v>Enter Franchise Name HERE</v>
      </c>
      <c r="B157" t="str">
        <f>Data!$C$13</f>
        <v>Enter Office Name HERE</v>
      </c>
      <c r="C157">
        <f>IFERROR(IF(C156=MAX(Data!$A:$A),1,C156+1),1)</f>
        <v>3</v>
      </c>
      <c r="D157" t="str">
        <f>INDEX(Data!B:B,MATCH(Upload!C157,Data!A:A,0))</f>
        <v>Business Development Managers (non-selling)</v>
      </c>
      <c r="E157" t="str">
        <f>VLOOKUP(COUNTIFS($C$2:C157,C157),Lookup!B:C,2,0)</f>
        <v>OFFICE AND OTHER</v>
      </c>
      <c r="F157">
        <f>INDEX(IF(COUNTIFS($C$1:C157,C157)=1,Data!C:C,IF(COUNTIFS($C$2:C157,C157)=2,Data!D:D,IF(COUNTIFS($C$1:C157,C157)=3,Data!E:E,Data!F:F))),MATCH(Upload!$C157,Data!$A:$A,0))</f>
        <v>0</v>
      </c>
      <c r="G157" t="str">
        <f>VLOOKUP($C157,Lookup!$E:$J,2+_xlfn.XLOOKUP($E157,Lookup!$C:$C,Lookup!$B:$B),0)</f>
        <v>N</v>
      </c>
    </row>
    <row r="158" spans="1:7" x14ac:dyDescent="0.25">
      <c r="A158" t="str">
        <f>Data!$C$12</f>
        <v>Enter Franchise Name HERE</v>
      </c>
      <c r="B158" t="str">
        <f>Data!$C$13</f>
        <v>Enter Office Name HERE</v>
      </c>
      <c r="C158">
        <f>IFERROR(IF(C157=MAX(Data!$A:$A),1,C157+1),1)</f>
        <v>4</v>
      </c>
      <c r="D158" t="str">
        <f>INDEX(Data!B:B,MATCH(Upload!C158,Data!A:A,0))</f>
        <v>Administration/Clerical Staff (non-selling)</v>
      </c>
      <c r="E158" t="str">
        <f>VLOOKUP(COUNTIFS($C$2:C158,C158),Lookup!B:C,2,0)</f>
        <v>OFFICE AND OTHER</v>
      </c>
      <c r="F158">
        <f>INDEX(IF(COUNTIFS($C$1:C158,C158)=1,Data!C:C,IF(COUNTIFS($C$2:C158,C158)=2,Data!D:D,IF(COUNTIFS($C$1:C158,C158)=3,Data!E:E,Data!F:F))),MATCH(Upload!$C158,Data!$A:$A,0))</f>
        <v>0</v>
      </c>
      <c r="G158" t="str">
        <f>VLOOKUP($C158,Lookup!$E:$J,2+_xlfn.XLOOKUP($E158,Lookup!$C:$C,Lookup!$B:$B),0)</f>
        <v>N</v>
      </c>
    </row>
    <row r="159" spans="1:7" x14ac:dyDescent="0.25">
      <c r="A159" t="str">
        <f>Data!$C$12</f>
        <v>Enter Franchise Name HERE</v>
      </c>
      <c r="B159" t="str">
        <f>Data!$C$13</f>
        <v>Enter Office Name HERE</v>
      </c>
      <c r="C159">
        <f>IFERROR(IF(C158=MAX(Data!$A:$A),1,C158+1),1)</f>
        <v>5</v>
      </c>
      <c r="D159" t="str">
        <f>INDEX(Data!B:B,MATCH(Upload!C159,Data!A:A,0))</f>
        <v>Managers (managing an office)</v>
      </c>
      <c r="E159" t="str">
        <f>VLOOKUP(COUNTIFS($C$2:C159,C159),Lookup!B:C,2,0)</f>
        <v>OFFICE AND OTHER</v>
      </c>
      <c r="F159">
        <f>INDEX(IF(COUNTIFS($C$1:C159,C159)=1,Data!C:C,IF(COUNTIFS($C$2:C159,C159)=2,Data!D:D,IF(COUNTIFS($C$1:C159,C159)=3,Data!E:E,Data!F:F))),MATCH(Upload!$C159,Data!$A:$A,0))</f>
        <v>0</v>
      </c>
      <c r="G159" t="str">
        <f>VLOOKUP($C159,Lookup!$E:$J,2+_xlfn.XLOOKUP($E159,Lookup!$C:$C,Lookup!$B:$B),0)</f>
        <v>N</v>
      </c>
    </row>
    <row r="160" spans="1:7" x14ac:dyDescent="0.25">
      <c r="A160" t="str">
        <f>Data!$C$12</f>
        <v>Enter Franchise Name HERE</v>
      </c>
      <c r="B160" t="str">
        <f>Data!$C$13</f>
        <v>Enter Office Name HERE</v>
      </c>
      <c r="C160">
        <f>IFERROR(IF(C159=MAX(Data!$A:$A),1,C159+1),1)</f>
        <v>6</v>
      </c>
      <c r="D160" t="str">
        <f>INDEX(Data!B:B,MATCH(Upload!C160,Data!A:A,0))</f>
        <v>Owners (managing or not managing an office)</v>
      </c>
      <c r="E160" t="str">
        <f>VLOOKUP(COUNTIFS($C$2:C160,C160),Lookup!B:C,2,0)</f>
        <v>OFFICE AND OTHER</v>
      </c>
      <c r="F160">
        <f>INDEX(IF(COUNTIFS($C$1:C160,C160)=1,Data!C:C,IF(COUNTIFS($C$2:C160,C160)=2,Data!D:D,IF(COUNTIFS($C$1:C160,C160)=3,Data!E:E,Data!F:F))),MATCH(Upload!$C160,Data!$A:$A,0))</f>
        <v>0</v>
      </c>
      <c r="G160" t="str">
        <f>VLOOKUP($C160,Lookup!$E:$J,2+_xlfn.XLOOKUP($E160,Lookup!$C:$C,Lookup!$B:$B),0)</f>
        <v>N</v>
      </c>
    </row>
    <row r="161" spans="1:7" x14ac:dyDescent="0.25">
      <c r="A161" t="str">
        <f>Data!$C$12</f>
        <v>Enter Franchise Name HERE</v>
      </c>
      <c r="B161" t="str">
        <f>Data!$C$13</f>
        <v>Enter Office Name HERE</v>
      </c>
      <c r="C161">
        <f>IFERROR(IF(C160=MAX(Data!$A:$A),1,C160+1),1)</f>
        <v>7</v>
      </c>
      <c r="D161" t="str">
        <f>INDEX(Data!B:B,MATCH(Upload!C161,Data!A:A,0))</f>
        <v>TOTAL OFFICE HEAD COUNT</v>
      </c>
      <c r="E161" t="str">
        <f>VLOOKUP(COUNTIFS($C$2:C161,C161),Lookup!B:C,2,0)</f>
        <v>OFFICE AND OTHER</v>
      </c>
      <c r="F161" t="str">
        <f>INDEX(IF(COUNTIFS($C$1:C161,C161)=1,Data!C:C,IF(COUNTIFS($C$2:C161,C161)=2,Data!D:D,IF(COUNTIFS($C$1:C161,C161)=3,Data!E:E,Data!F:F))),MATCH(Upload!$C161,Data!$A:$A,0))</f>
        <v>Finishing Staff Count as at 31 March 2026</v>
      </c>
      <c r="G161" t="str">
        <f>VLOOKUP($C161,Lookup!$E:$J,2+_xlfn.XLOOKUP($E161,Lookup!$C:$C,Lookup!$B:$B),0)</f>
        <v>N</v>
      </c>
    </row>
    <row r="162" spans="1:7" x14ac:dyDescent="0.25">
      <c r="A162" t="str">
        <f>Data!$C$12</f>
        <v>Enter Franchise Name HERE</v>
      </c>
      <c r="B162" t="str">
        <f>Data!$C$13</f>
        <v>Enter Office Name HERE</v>
      </c>
      <c r="C162">
        <f>IFERROR(IF(C161=MAX(Data!$A:$A),1,C161+1),1)</f>
        <v>8</v>
      </c>
      <c r="D162" t="str">
        <f>INDEX(Data!B:B,MATCH(Upload!C162,Data!A:A,0))</f>
        <v>What is your estimated current Market Share as a % (calculated based on sales volume)</v>
      </c>
      <c r="E162" t="str">
        <f>VLOOKUP(COUNTIFS($C$2:C162,C162),Lookup!B:C,2,0)</f>
        <v>OFFICE AND OTHER</v>
      </c>
      <c r="F162" t="str">
        <f>INDEX(IF(COUNTIFS($C$1:C162,C162)=1,Data!C:C,IF(COUNTIFS($C$2:C162,C162)=2,Data!D:D,IF(COUNTIFS($C$1:C162,C162)=3,Data!E:E,Data!F:F))),MATCH(Upload!$C162,Data!$A:$A,0))</f>
        <v>Please estimate if this is not something that is tracked on a monthly basis</v>
      </c>
      <c r="G162" t="str">
        <f>VLOOKUP($C162,Lookup!$E:$J,2+_xlfn.XLOOKUP($E162,Lookup!$C:$C,Lookup!$B:$B),0)</f>
        <v>N</v>
      </c>
    </row>
    <row r="163" spans="1:7" x14ac:dyDescent="0.25">
      <c r="A163" t="str">
        <f>Data!$C$12</f>
        <v>Enter Franchise Name HERE</v>
      </c>
      <c r="B163" t="str">
        <f>Data!$C$13</f>
        <v>Enter Office Name HERE</v>
      </c>
      <c r="C163">
        <f>IFERROR(IF(C162=MAX(Data!$A:$A),1,C162+1),1)</f>
        <v>9</v>
      </c>
      <c r="D163" t="str">
        <f>INDEX(Data!B:B,MATCH(Upload!C163,Data!A:A,0))</f>
        <v>Name of your current accounting system</v>
      </c>
      <c r="E163" t="str">
        <f>VLOOKUP(COUNTIFS($C$2:C163,C163),Lookup!B:C,2,0)</f>
        <v>OFFICE AND OTHER</v>
      </c>
      <c r="F163">
        <f>INDEX(IF(COUNTIFS($C$1:C163,C163)=1,Data!C:C,IF(COUNTIFS($C$2:C163,C163)=2,Data!D:D,IF(COUNTIFS($C$1:C163,C163)=3,Data!E:E,Data!F:F))),MATCH(Upload!$C163,Data!$A:$A,0))</f>
        <v>0</v>
      </c>
      <c r="G163" t="str">
        <f>VLOOKUP($C163,Lookup!$E:$J,2+_xlfn.XLOOKUP($E163,Lookup!$C:$C,Lookup!$B:$B),0)</f>
        <v>N</v>
      </c>
    </row>
    <row r="164" spans="1:7" x14ac:dyDescent="0.25">
      <c r="A164" t="str">
        <f>Data!$C$12</f>
        <v>Enter Franchise Name HERE</v>
      </c>
      <c r="B164" t="str">
        <f>Data!$C$13</f>
        <v>Enter Office Name HERE</v>
      </c>
      <c r="C164">
        <f>IFERROR(IF(C163=MAX(Data!$A:$A),1,C163+1),1)</f>
        <v>10</v>
      </c>
      <c r="D164" t="str">
        <f>INDEX(Data!B:B,MATCH(Upload!C164,Data!A:A,0))</f>
        <v>Commission - Sales</v>
      </c>
      <c r="E164" t="str">
        <f>VLOOKUP(COUNTIFS($C$2:C164,C164),Lookup!B:C,2,0)</f>
        <v>OFFICE AND OTHER</v>
      </c>
      <c r="F164">
        <f>INDEX(IF(COUNTIFS($C$1:C164,C164)=1,Data!C:C,IF(COUNTIFS($C$2:C164,C164)=2,Data!D:D,IF(COUNTIFS($C$1:C164,C164)=3,Data!E:E,Data!F:F))),MATCH(Upload!$C164,Data!$A:$A,0))</f>
        <v>0</v>
      </c>
      <c r="G164" t="str">
        <f>VLOOKUP($C164,Lookup!$E:$J,2+_xlfn.XLOOKUP($E164,Lookup!$C:$C,Lookup!$B:$B),0)</f>
        <v>N</v>
      </c>
    </row>
    <row r="165" spans="1:7" x14ac:dyDescent="0.25">
      <c r="A165" t="str">
        <f>Data!$C$12</f>
        <v>Enter Franchise Name HERE</v>
      </c>
      <c r="B165" t="str">
        <f>Data!$C$13</f>
        <v>Enter Office Name HERE</v>
      </c>
      <c r="C165">
        <f>IFERROR(IF(C164=MAX(Data!$A:$A),1,C164+1),1)</f>
        <v>11</v>
      </c>
      <c r="D165" t="str">
        <f>INDEX(Data!B:B,MATCH(Upload!C165,Data!A:A,0))</f>
        <v>Commission - Other</v>
      </c>
      <c r="E165" t="str">
        <f>VLOOKUP(COUNTIFS($C$2:C165,C165),Lookup!B:C,2,0)</f>
        <v>OFFICE AND OTHER</v>
      </c>
      <c r="F165">
        <f>INDEX(IF(COUNTIFS($C$1:C165,C165)=1,Data!C:C,IF(COUNTIFS($C$2:C165,C165)=2,Data!D:D,IF(COUNTIFS($C$1:C165,C165)=3,Data!E:E,Data!F:F))),MATCH(Upload!$C165,Data!$A:$A,0))</f>
        <v>0</v>
      </c>
      <c r="G165" t="str">
        <f>VLOOKUP($C165,Lookup!$E:$J,2+_xlfn.XLOOKUP($E165,Lookup!$C:$C,Lookup!$B:$B),0)</f>
        <v>N</v>
      </c>
    </row>
    <row r="166" spans="1:7" x14ac:dyDescent="0.25">
      <c r="A166" t="str">
        <f>Data!$C$12</f>
        <v>Enter Franchise Name HERE</v>
      </c>
      <c r="B166" t="str">
        <f>Data!$C$13</f>
        <v>Enter Office Name HERE</v>
      </c>
      <c r="C166">
        <f>IFERROR(IF(C165=MAX(Data!$A:$A),1,C165+1),1)</f>
        <v>12</v>
      </c>
      <c r="D166" t="str">
        <f>INDEX(Data!B:B,MATCH(Upload!C166,Data!A:A,0))</f>
        <v>Total Commission Income - Sales</v>
      </c>
      <c r="E166" t="str">
        <f>VLOOKUP(COUNTIFS($C$2:C166,C166),Lookup!B:C,2,0)</f>
        <v>OFFICE AND OTHER</v>
      </c>
      <c r="F166" t="str">
        <f>INDEX(IF(COUNTIFS($C$1:C166,C166)=1,Data!C:C,IF(COUNTIFS($C$2:C166,C166)=2,Data!D:D,IF(COUNTIFS($C$1:C166,C166)=3,Data!E:E,Data!F:F))),MATCH(Upload!$C166,Data!$A:$A,0))</f>
        <v/>
      </c>
      <c r="G166" t="str">
        <f>VLOOKUP($C166,Lookup!$E:$J,2+_xlfn.XLOOKUP($E166,Lookup!$C:$C,Lookup!$B:$B),0)</f>
        <v>N</v>
      </c>
    </row>
    <row r="167" spans="1:7" x14ac:dyDescent="0.25">
      <c r="A167" t="str">
        <f>Data!$C$12</f>
        <v>Enter Franchise Name HERE</v>
      </c>
      <c r="B167" t="str">
        <f>Data!$C$13</f>
        <v>Enter Office Name HERE</v>
      </c>
      <c r="C167">
        <f>IFERROR(IF(C166=MAX(Data!$A:$A),1,C166+1),1)</f>
        <v>13</v>
      </c>
      <c r="D167" t="str">
        <f>INDEX(Data!B:B,MATCH(Upload!C167,Data!A:A,0))</f>
        <v>VPA Recovery Income (Gross amount is required)</v>
      </c>
      <c r="E167" t="str">
        <f>VLOOKUP(COUNTIFS($C$2:C167,C167),Lookup!B:C,2,0)</f>
        <v>OFFICE AND OTHER</v>
      </c>
      <c r="F167">
        <f>INDEX(IF(COUNTIFS($C$1:C167,C167)=1,Data!C:C,IF(COUNTIFS($C$2:C167,C167)=2,Data!D:D,IF(COUNTIFS($C$1:C167,C167)=3,Data!E:E,Data!F:F))),MATCH(Upload!$C167,Data!$A:$A,0))</f>
        <v>0</v>
      </c>
      <c r="G167" t="str">
        <f>VLOOKUP($C167,Lookup!$E:$J,2+_xlfn.XLOOKUP($E167,Lookup!$C:$C,Lookup!$B:$B),0)</f>
        <v>N</v>
      </c>
    </row>
    <row r="168" spans="1:7" x14ac:dyDescent="0.25">
      <c r="A168" t="str">
        <f>Data!$C$12</f>
        <v>Enter Franchise Name HERE</v>
      </c>
      <c r="B168" t="str">
        <f>Data!$C$13</f>
        <v>Enter Office Name HERE</v>
      </c>
      <c r="C168">
        <f>IFERROR(IF(C167=MAX(Data!$A:$A),1,C167+1),1)</f>
        <v>14</v>
      </c>
      <c r="D168" t="str">
        <f>INDEX(Data!B:B,MATCH(Upload!C168,Data!A:A,0))</f>
        <v>Less: Vendor Property Advertising Expense (Gross amount is required; enter as negative amount)</v>
      </c>
      <c r="E168" t="str">
        <f>VLOOKUP(COUNTIFS($C$2:C168,C168),Lookup!B:C,2,0)</f>
        <v>OFFICE AND OTHER</v>
      </c>
      <c r="F168">
        <f>INDEX(IF(COUNTIFS($C$1:C168,C168)=1,Data!C:C,IF(COUNTIFS($C$2:C168,C168)=2,Data!D:D,IF(COUNTIFS($C$1:C168,C168)=3,Data!E:E,Data!F:F))),MATCH(Upload!$C168,Data!$A:$A,0))</f>
        <v>0</v>
      </c>
      <c r="G168" t="str">
        <f>VLOOKUP($C168,Lookup!$E:$J,2+_xlfn.XLOOKUP($E168,Lookup!$C:$C,Lookup!$B:$B),0)</f>
        <v>N</v>
      </c>
    </row>
    <row r="169" spans="1:7" x14ac:dyDescent="0.25">
      <c r="A169" t="str">
        <f>Data!$C$12</f>
        <v>Enter Franchise Name HERE</v>
      </c>
      <c r="B169" t="str">
        <f>Data!$C$13</f>
        <v>Enter Office Name HERE</v>
      </c>
      <c r="C169">
        <f>IFERROR(IF(C168=MAX(Data!$A:$A),1,C168+1),1)</f>
        <v>15</v>
      </c>
      <c r="D169" t="str">
        <f>INDEX(Data!B:B,MATCH(Upload!C169,Data!A:A,0))</f>
        <v>Net Advertising Recoveries</v>
      </c>
      <c r="E169" t="str">
        <f>VLOOKUP(COUNTIFS($C$2:C169,C169),Lookup!B:C,2,0)</f>
        <v>OFFICE AND OTHER</v>
      </c>
      <c r="F169" t="str">
        <f>INDEX(IF(COUNTIFS($C$1:C169,C169)=1,Data!C:C,IF(COUNTIFS($C$2:C169,C169)=2,Data!D:D,IF(COUNTIFS($C$1:C169,C169)=3,Data!E:E,Data!F:F))),MATCH(Upload!$C169,Data!$A:$A,0))</f>
        <v/>
      </c>
      <c r="G169" t="str">
        <f>VLOOKUP($C169,Lookup!$E:$J,2+_xlfn.XLOOKUP($E169,Lookup!$C:$C,Lookup!$B:$B),0)</f>
        <v>N</v>
      </c>
    </row>
    <row r="170" spans="1:7" x14ac:dyDescent="0.25">
      <c r="A170" t="str">
        <f>Data!$C$12</f>
        <v>Enter Franchise Name HERE</v>
      </c>
      <c r="B170" t="str">
        <f>Data!$C$13</f>
        <v>Enter Office Name HERE</v>
      </c>
      <c r="C170">
        <f>IFERROR(IF(C169=MAX(Data!$A:$A),1,C169+1),1)</f>
        <v>16</v>
      </c>
      <c r="D170" t="str">
        <f>INDEX(Data!B:B,MATCH(Upload!C170,Data!A:A,0))</f>
        <v>Management Fees</v>
      </c>
      <c r="E170" t="str">
        <f>VLOOKUP(COUNTIFS($C$2:C170,C170),Lookup!B:C,2,0)</f>
        <v>OFFICE AND OTHER</v>
      </c>
      <c r="F170">
        <f>INDEX(IF(COUNTIFS($C$1:C170,C170)=1,Data!C:C,IF(COUNTIFS($C$2:C170,C170)=2,Data!D:D,IF(COUNTIFS($C$1:C170,C170)=3,Data!E:E,Data!F:F))),MATCH(Upload!$C170,Data!$A:$A,0))</f>
        <v>0</v>
      </c>
      <c r="G170" t="str">
        <f>VLOOKUP($C170,Lookup!$E:$J,2+_xlfn.XLOOKUP($E170,Lookup!$C:$C,Lookup!$B:$B),0)</f>
        <v>N</v>
      </c>
    </row>
    <row r="171" spans="1:7" x14ac:dyDescent="0.25">
      <c r="A171" t="str">
        <f>Data!$C$12</f>
        <v>Enter Franchise Name HERE</v>
      </c>
      <c r="B171" t="str">
        <f>Data!$C$13</f>
        <v>Enter Office Name HERE</v>
      </c>
      <c r="C171">
        <f>IFERROR(IF(C170=MAX(Data!$A:$A),1,C170+1),1)</f>
        <v>17</v>
      </c>
      <c r="D171" t="str">
        <f>INDEX(Data!B:B,MATCH(Upload!C171,Data!A:A,0))</f>
        <v>Letting Fees and Inspection fees</v>
      </c>
      <c r="E171" t="str">
        <f>VLOOKUP(COUNTIFS($C$2:C171,C171),Lookup!B:C,2,0)</f>
        <v>OFFICE AND OTHER</v>
      </c>
      <c r="F171">
        <f>INDEX(IF(COUNTIFS($C$1:C171,C171)=1,Data!C:C,IF(COUNTIFS($C$2:C171,C171)=2,Data!D:D,IF(COUNTIFS($C$1:C171,C171)=3,Data!E:E,Data!F:F))),MATCH(Upload!$C171,Data!$A:$A,0))</f>
        <v>0</v>
      </c>
      <c r="G171" t="str">
        <f>VLOOKUP($C171,Lookup!$E:$J,2+_xlfn.XLOOKUP($E171,Lookup!$C:$C,Lookup!$B:$B),0)</f>
        <v>N</v>
      </c>
    </row>
    <row r="172" spans="1:7" x14ac:dyDescent="0.25">
      <c r="A172" t="str">
        <f>Data!$C$12</f>
        <v>Enter Franchise Name HERE</v>
      </c>
      <c r="B172" t="str">
        <f>Data!$C$13</f>
        <v>Enter Office Name HERE</v>
      </c>
      <c r="C172">
        <f>IFERROR(IF(C171=MAX(Data!$A:$A),1,C171+1),1)</f>
        <v>18</v>
      </c>
      <c r="D172" t="str">
        <f>INDEX(Data!B:B,MATCH(Upload!C172,Data!A:A,0))</f>
        <v>All Landlord Recoveries Income (Gross amount is required)</v>
      </c>
      <c r="E172" t="str">
        <f>VLOOKUP(COUNTIFS($C$2:C172,C172),Lookup!B:C,2,0)</f>
        <v>OFFICE AND OTHER</v>
      </c>
      <c r="F172">
        <f>INDEX(IF(COUNTIFS($C$1:C172,C172)=1,Data!C:C,IF(COUNTIFS($C$2:C172,C172)=2,Data!D:D,IF(COUNTIFS($C$1:C172,C172)=3,Data!E:E,Data!F:F))),MATCH(Upload!$C172,Data!$A:$A,0))</f>
        <v>0</v>
      </c>
      <c r="G172" t="str">
        <f>VLOOKUP($C172,Lookup!$E:$J,2+_xlfn.XLOOKUP($E172,Lookup!$C:$C,Lookup!$B:$B),0)</f>
        <v>N</v>
      </c>
    </row>
    <row r="173" spans="1:7" x14ac:dyDescent="0.25">
      <c r="A173" t="str">
        <f>Data!$C$12</f>
        <v>Enter Franchise Name HERE</v>
      </c>
      <c r="B173" t="str">
        <f>Data!$C$13</f>
        <v>Enter Office Name HERE</v>
      </c>
      <c r="C173">
        <f>IFERROR(IF(C172=MAX(Data!$A:$A),1,C172+1),1)</f>
        <v>19</v>
      </c>
      <c r="D173" t="str">
        <f>INDEX(Data!B:B,MATCH(Upload!C173,Data!A:A,0))</f>
        <v>Less: Landlord Property Expenses that are recoverable i.e. advertising, credit/background checks, tribunal application fees etc.  (Gross amount is required; enter as negative amount)</v>
      </c>
      <c r="E173" t="str">
        <f>VLOOKUP(COUNTIFS($C$2:C173,C173),Lookup!B:C,2,0)</f>
        <v>OFFICE AND OTHER</v>
      </c>
      <c r="F173">
        <f>INDEX(IF(COUNTIFS($C$1:C173,C173)=1,Data!C:C,IF(COUNTIFS($C$2:C173,C173)=2,Data!D:D,IF(COUNTIFS($C$1:C173,C173)=3,Data!E:E,Data!F:F))),MATCH(Upload!$C173,Data!$A:$A,0))</f>
        <v>0</v>
      </c>
      <c r="G173" t="str">
        <f>VLOOKUP($C173,Lookup!$E:$J,2+_xlfn.XLOOKUP($E173,Lookup!$C:$C,Lookup!$B:$B),0)</f>
        <v>N</v>
      </c>
    </row>
    <row r="174" spans="1:7" x14ac:dyDescent="0.25">
      <c r="A174" t="str">
        <f>Data!$C$12</f>
        <v>Enter Franchise Name HERE</v>
      </c>
      <c r="B174" t="str">
        <f>Data!$C$13</f>
        <v>Enter Office Name HERE</v>
      </c>
      <c r="C174">
        <f>IFERROR(IF(C173=MAX(Data!$A:$A),1,C173+1),1)</f>
        <v>20</v>
      </c>
      <c r="D174" t="str">
        <f>INDEX(Data!B:B,MATCH(Upload!C174,Data!A:A,0))</f>
        <v>Other Property Management Revenue</v>
      </c>
      <c r="E174" t="str">
        <f>VLOOKUP(COUNTIFS($C$2:C174,C174),Lookup!B:C,2,0)</f>
        <v>OFFICE AND OTHER</v>
      </c>
      <c r="F174">
        <f>INDEX(IF(COUNTIFS($C$1:C174,C174)=1,Data!C:C,IF(COUNTIFS($C$2:C174,C174)=2,Data!D:D,IF(COUNTIFS($C$1:C174,C174)=3,Data!E:E,Data!F:F))),MATCH(Upload!$C174,Data!$A:$A,0))</f>
        <v>0</v>
      </c>
      <c r="G174" t="str">
        <f>VLOOKUP($C174,Lookup!$E:$J,2+_xlfn.XLOOKUP($E174,Lookup!$C:$C,Lookup!$B:$B),0)</f>
        <v>Y</v>
      </c>
    </row>
    <row r="175" spans="1:7" x14ac:dyDescent="0.25">
      <c r="A175" t="str">
        <f>Data!$C$12</f>
        <v>Enter Franchise Name HERE</v>
      </c>
      <c r="B175" t="str">
        <f>Data!$C$13</f>
        <v>Enter Office Name HERE</v>
      </c>
      <c r="C175">
        <f>IFERROR(IF(C174=MAX(Data!$A:$A),1,C174+1),1)</f>
        <v>21</v>
      </c>
      <c r="D175" t="str">
        <f>INDEX(Data!B:B,MATCH(Upload!C175,Data!A:A,0))</f>
        <v>Total Property Management Revenue</v>
      </c>
      <c r="E175" t="str">
        <f>VLOOKUP(COUNTIFS($C$2:C175,C175),Lookup!B:C,2,0)</f>
        <v>OFFICE AND OTHER</v>
      </c>
      <c r="F175" t="str">
        <f>INDEX(IF(COUNTIFS($C$1:C175,C175)=1,Data!C:C,IF(COUNTIFS($C$2:C175,C175)=2,Data!D:D,IF(COUNTIFS($C$1:C175,C175)=3,Data!E:E,Data!F:F))),MATCH(Upload!$C175,Data!$A:$A,0))</f>
        <v/>
      </c>
      <c r="G175" t="str">
        <f>VLOOKUP($C175,Lookup!$E:$J,2+_xlfn.XLOOKUP($E175,Lookup!$C:$C,Lookup!$B:$B),0)</f>
        <v>N</v>
      </c>
    </row>
    <row r="176" spans="1:7" x14ac:dyDescent="0.25">
      <c r="A176" t="str">
        <f>Data!$C$12</f>
        <v>Enter Franchise Name HERE</v>
      </c>
      <c r="B176" t="str">
        <f>Data!$C$13</f>
        <v>Enter Office Name HERE</v>
      </c>
      <c r="C176">
        <f>IFERROR(IF(C175=MAX(Data!$A:$A),1,C175+1),1)</f>
        <v>22</v>
      </c>
      <c r="D176" t="str">
        <f>INDEX(Data!B:B,MATCH(Upload!C176,Data!A:A,0))</f>
        <v>Other Income - e.g. mortgage broking referral fees, interest, MV profit, misc.</v>
      </c>
      <c r="E176" t="str">
        <f>VLOOKUP(COUNTIFS($C$2:C176,C176),Lookup!B:C,2,0)</f>
        <v>OFFICE AND OTHER</v>
      </c>
      <c r="F176">
        <f>INDEX(IF(COUNTIFS($C$1:C176,C176)=1,Data!C:C,IF(COUNTIFS($C$2:C176,C176)=2,Data!D:D,IF(COUNTIFS($C$1:C176,C176)=3,Data!E:E,Data!F:F))),MATCH(Upload!$C176,Data!$A:$A,0))</f>
        <v>0</v>
      </c>
      <c r="G176" t="str">
        <f>VLOOKUP($C176,Lookup!$E:$J,2+_xlfn.XLOOKUP($E176,Lookup!$C:$C,Lookup!$B:$B),0)</f>
        <v>N</v>
      </c>
    </row>
    <row r="177" spans="1:7" x14ac:dyDescent="0.25">
      <c r="A177" t="str">
        <f>Data!$C$12</f>
        <v>Enter Franchise Name HERE</v>
      </c>
      <c r="B177" t="str">
        <f>Data!$C$13</f>
        <v>Enter Office Name HERE</v>
      </c>
      <c r="C177">
        <f>IFERROR(IF(C176=MAX(Data!$A:$A),1,C176+1),1)</f>
        <v>23</v>
      </c>
      <c r="D177" t="str">
        <f>INDEX(Data!B:B,MATCH(Upload!C177,Data!A:A,0))</f>
        <v>Total Other Income</v>
      </c>
      <c r="E177" t="str">
        <f>VLOOKUP(COUNTIFS($C$2:C177,C177),Lookup!B:C,2,0)</f>
        <v>OFFICE AND OTHER</v>
      </c>
      <c r="F177" t="str">
        <f>INDEX(IF(COUNTIFS($C$1:C177,C177)=1,Data!C:C,IF(COUNTIFS($C$2:C177,C177)=2,Data!D:D,IF(COUNTIFS($C$1:C177,C177)=3,Data!E:E,Data!F:F))),MATCH(Upload!$C177,Data!$A:$A,0))</f>
        <v/>
      </c>
      <c r="G177" t="str">
        <f>VLOOKUP($C177,Lookup!$E:$J,2+_xlfn.XLOOKUP($E177,Lookup!$C:$C,Lookup!$B:$B),0)</f>
        <v>N</v>
      </c>
    </row>
    <row r="178" spans="1:7" x14ac:dyDescent="0.25">
      <c r="A178" t="str">
        <f>Data!$C$12</f>
        <v>Enter Franchise Name HERE</v>
      </c>
      <c r="B178" t="str">
        <f>Data!$C$13</f>
        <v>Enter Office Name HERE</v>
      </c>
      <c r="C178">
        <f>IFERROR(IF(C177=MAX(Data!$A:$A),1,C177+1),1)</f>
        <v>24</v>
      </c>
      <c r="D178" t="str">
        <f>INDEX(Data!B:B,MATCH(Upload!C178,Data!A:A,0))</f>
        <v>TOTAL REVENUE FROM TRADING</v>
      </c>
      <c r="E178" t="str">
        <f>VLOOKUP(COUNTIFS($C$2:C178,C178),Lookup!B:C,2,0)</f>
        <v>OFFICE AND OTHER</v>
      </c>
      <c r="F178" t="str">
        <f>INDEX(IF(COUNTIFS($C$1:C178,C178)=1,Data!C:C,IF(COUNTIFS($C$2:C178,C178)=2,Data!D:D,IF(COUNTIFS($C$1:C178,C178)=3,Data!E:E,Data!F:F))),MATCH(Upload!$C178,Data!$A:$A,0))</f>
        <v/>
      </c>
      <c r="G178" t="str">
        <f>VLOOKUP($C178,Lookup!$E:$J,2+_xlfn.XLOOKUP($E178,Lookup!$C:$C,Lookup!$B:$B),0)</f>
        <v>N</v>
      </c>
    </row>
    <row r="179" spans="1:7" x14ac:dyDescent="0.25">
      <c r="A179" t="str">
        <f>Data!$C$12</f>
        <v>Enter Franchise Name HERE</v>
      </c>
      <c r="B179" t="str">
        <f>Data!$C$13</f>
        <v>Enter Office Name HERE</v>
      </c>
      <c r="C179">
        <f>IFERROR(IF(C178=MAX(Data!$A:$A),1,C178+1),1)</f>
        <v>25</v>
      </c>
      <c r="D179" t="str">
        <f>INDEX(Data!B:B,MATCH(Upload!C179,Data!A:A,0))</f>
        <v>Gross Franchise Fees</v>
      </c>
      <c r="E179" t="str">
        <f>VLOOKUP(COUNTIFS($C$2:C179,C179),Lookup!B:C,2,0)</f>
        <v>OFFICE AND OTHER</v>
      </c>
      <c r="F179">
        <f>INDEX(IF(COUNTIFS($C$1:C179,C179)=1,Data!C:C,IF(COUNTIFS($C$2:C179,C179)=2,Data!D:D,IF(COUNTIFS($C$1:C179,C179)=3,Data!E:E,Data!F:F))),MATCH(Upload!$C179,Data!$A:$A,0))</f>
        <v>0</v>
      </c>
      <c r="G179" t="str">
        <f>VLOOKUP($C179,Lookup!$E:$J,2+_xlfn.XLOOKUP($E179,Lookup!$C:$C,Lookup!$B:$B),0)</f>
        <v>N</v>
      </c>
    </row>
    <row r="180" spans="1:7" x14ac:dyDescent="0.25">
      <c r="A180" t="str">
        <f>Data!$C$12</f>
        <v>Enter Franchise Name HERE</v>
      </c>
      <c r="B180" t="str">
        <f>Data!$C$13</f>
        <v>Enter Office Name HERE</v>
      </c>
      <c r="C180">
        <f>IFERROR(IF(C179=MAX(Data!$A:$A),1,C179+1),1)</f>
        <v>26</v>
      </c>
      <c r="D180" t="str">
        <f>INDEX(Data!B:B,MATCH(Upload!C180,Data!A:A,0))</f>
        <v>Less: Rebates Received (please enter as a negative)</v>
      </c>
      <c r="E180" t="str">
        <f>VLOOKUP(COUNTIFS($C$2:C180,C180),Lookup!B:C,2,0)</f>
        <v>OFFICE AND OTHER</v>
      </c>
      <c r="F180">
        <f>INDEX(IF(COUNTIFS($C$1:C180,C180)=1,Data!C:C,IF(COUNTIFS($C$2:C180,C180)=2,Data!D:D,IF(COUNTIFS($C$1:C180,C180)=3,Data!E:E,Data!F:F))),MATCH(Upload!$C180,Data!$A:$A,0))</f>
        <v>0</v>
      </c>
      <c r="G180" t="str">
        <f>VLOOKUP($C180,Lookup!$E:$J,2+_xlfn.XLOOKUP($E180,Lookup!$C:$C,Lookup!$B:$B),0)</f>
        <v>N</v>
      </c>
    </row>
    <row r="181" spans="1:7" x14ac:dyDescent="0.25">
      <c r="A181" t="str">
        <f>Data!$C$12</f>
        <v>Enter Franchise Name HERE</v>
      </c>
      <c r="B181" t="str">
        <f>Data!$C$13</f>
        <v>Enter Office Name HERE</v>
      </c>
      <c r="C181">
        <f>IFERROR(IF(C180=MAX(Data!$A:$A),1,C180+1),1)</f>
        <v>27</v>
      </c>
      <c r="D181" t="str">
        <f>INDEX(Data!B:B,MATCH(Upload!C181,Data!A:A,0))</f>
        <v>Net Franchise Fees</v>
      </c>
      <c r="E181" t="str">
        <f>VLOOKUP(COUNTIFS($C$2:C181,C181),Lookup!B:C,2,0)</f>
        <v>OFFICE AND OTHER</v>
      </c>
      <c r="F181" t="str">
        <f>INDEX(IF(COUNTIFS($C$1:C181,C181)=1,Data!C:C,IF(COUNTIFS($C$2:C181,C181)=2,Data!D:D,IF(COUNTIFS($C$1:C181,C181)=3,Data!E:E,Data!F:F))),MATCH(Upload!$C181,Data!$A:$A,0))</f>
        <v/>
      </c>
      <c r="G181" t="str">
        <f>VLOOKUP($C181,Lookup!$E:$J,2+_xlfn.XLOOKUP($E181,Lookup!$C:$C,Lookup!$B:$B),0)</f>
        <v>N</v>
      </c>
    </row>
    <row r="182" spans="1:7" x14ac:dyDescent="0.25">
      <c r="A182" t="str">
        <f>Data!$C$12</f>
        <v>Enter Franchise Name HERE</v>
      </c>
      <c r="B182" t="str">
        <f>Data!$C$13</f>
        <v>Enter Office Name HERE</v>
      </c>
      <c r="C182">
        <f>IFERROR(IF(C181=MAX(Data!$A:$A),1,C181+1),1)</f>
        <v>28</v>
      </c>
      <c r="D182" t="str">
        <f>INDEX(Data!B:B,MATCH(Upload!C182,Data!A:A,0))</f>
        <v>Owners and Managers (selling commissions)</v>
      </c>
      <c r="E182" t="str">
        <f>VLOOKUP(COUNTIFS($C$2:C182,C182),Lookup!B:C,2,0)</f>
        <v>OFFICE AND OTHER</v>
      </c>
      <c r="F182">
        <f>INDEX(IF(COUNTIFS($C$1:C182,C182)=1,Data!C:C,IF(COUNTIFS($C$2:C182,C182)=2,Data!D:D,IF(COUNTIFS($C$1:C182,C182)=3,Data!E:E,Data!F:F))),MATCH(Upload!$C182,Data!$A:$A,0))</f>
        <v>0</v>
      </c>
      <c r="G182" t="str">
        <f>VLOOKUP($C182,Lookup!$E:$J,2+_xlfn.XLOOKUP($E182,Lookup!$C:$C,Lookup!$B:$B),0)</f>
        <v>N</v>
      </c>
    </row>
    <row r="183" spans="1:7" x14ac:dyDescent="0.25">
      <c r="A183" t="str">
        <f>Data!$C$12</f>
        <v>Enter Franchise Name HERE</v>
      </c>
      <c r="B183" t="str">
        <f>Data!$C$13</f>
        <v>Enter Office Name HERE</v>
      </c>
      <c r="C183">
        <f>IFERROR(IF(C182=MAX(Data!$A:$A),1,C182+1),1)</f>
        <v>29</v>
      </c>
      <c r="D183" t="str">
        <f>INDEX(Data!B:B,MATCH(Upload!C183,Data!A:A,0))</f>
        <v>Sales Consultants</v>
      </c>
      <c r="E183" t="str">
        <f>VLOOKUP(COUNTIFS($C$2:C183,C183),Lookup!B:C,2,0)</f>
        <v>OFFICE AND OTHER</v>
      </c>
      <c r="F183">
        <f>INDEX(IF(COUNTIFS($C$1:C183,C183)=1,Data!C:C,IF(COUNTIFS($C$2:C183,C183)=2,Data!D:D,IF(COUNTIFS($C$1:C183,C183)=3,Data!E:E,Data!F:F))),MATCH(Upload!$C183,Data!$A:$A,0))</f>
        <v>0</v>
      </c>
      <c r="G183" t="str">
        <f>VLOOKUP($C183,Lookup!$E:$J,2+_xlfn.XLOOKUP($E183,Lookup!$C:$C,Lookup!$B:$B),0)</f>
        <v>N</v>
      </c>
    </row>
    <row r="184" spans="1:7" x14ac:dyDescent="0.25">
      <c r="A184" t="str">
        <f>Data!$C$12</f>
        <v>Enter Franchise Name HERE</v>
      </c>
      <c r="B184" t="str">
        <f>Data!$C$13</f>
        <v>Enter Office Name HERE</v>
      </c>
      <c r="C184">
        <f>IFERROR(IF(C183=MAX(Data!$A:$A),1,C183+1),1)</f>
        <v>30</v>
      </c>
      <c r="D184" t="str">
        <f>INDEX(Data!B:B,MATCH(Upload!C184,Data!A:A,0))</f>
        <v>Property Managers (including Letting Agents/ Inspection Agents/Tenancy Managers)</v>
      </c>
      <c r="E184" t="str">
        <f>VLOOKUP(COUNTIFS($C$2:C184,C184),Lookup!B:C,2,0)</f>
        <v>OFFICE AND OTHER</v>
      </c>
      <c r="F184">
        <f>INDEX(IF(COUNTIFS($C$1:C184,C184)=1,Data!C:C,IF(COUNTIFS($C$2:C184,C184)=2,Data!D:D,IF(COUNTIFS($C$1:C184,C184)=3,Data!E:E,Data!F:F))),MATCH(Upload!$C184,Data!$A:$A,0))</f>
        <v>0</v>
      </c>
      <c r="G184" t="str">
        <f>VLOOKUP($C184,Lookup!$E:$J,2+_xlfn.XLOOKUP($E184,Lookup!$C:$C,Lookup!$B:$B),0)</f>
        <v>N</v>
      </c>
    </row>
    <row r="185" spans="1:7" x14ac:dyDescent="0.25">
      <c r="A185" t="str">
        <f>Data!$C$12</f>
        <v>Enter Franchise Name HERE</v>
      </c>
      <c r="B185" t="str">
        <f>Data!$C$13</f>
        <v>Enter Office Name HERE</v>
      </c>
      <c r="C185">
        <f>IFERROR(IF(C184=MAX(Data!$A:$A),1,C184+1),1)</f>
        <v>31</v>
      </c>
      <c r="D185" t="str">
        <f>INDEX(Data!B:B,MATCH(Upload!C185,Data!A:A,0))</f>
        <v>Other Sales / PM Staff Salary Costs (car allowances, FBT, Work cover etc.)</v>
      </c>
      <c r="E185" t="str">
        <f>VLOOKUP(COUNTIFS($C$2:C185,C185),Lookup!B:C,2,0)</f>
        <v>OFFICE AND OTHER</v>
      </c>
      <c r="F185">
        <f>INDEX(IF(COUNTIFS($C$1:C185,C185)=1,Data!C:C,IF(COUNTIFS($C$2:C185,C185)=2,Data!D:D,IF(COUNTIFS($C$1:C185,C185)=3,Data!E:E,Data!F:F))),MATCH(Upload!$C185,Data!$A:$A,0))</f>
        <v>0</v>
      </c>
      <c r="G185" t="str">
        <f>VLOOKUP($C185,Lookup!$E:$J,2+_xlfn.XLOOKUP($E185,Lookup!$C:$C,Lookup!$B:$B),0)</f>
        <v>N</v>
      </c>
    </row>
    <row r="186" spans="1:7" x14ac:dyDescent="0.25">
      <c r="A186" t="str">
        <f>Data!$C$12</f>
        <v>Enter Franchise Name HERE</v>
      </c>
      <c r="B186" t="str">
        <f>Data!$C$13</f>
        <v>Enter Office Name HERE</v>
      </c>
      <c r="C186">
        <f>IFERROR(IF(C185=MAX(Data!$A:$A),1,C185+1),1)</f>
        <v>32</v>
      </c>
      <c r="D186" t="str">
        <f>INDEX(Data!B:B,MATCH(Upload!C186,Data!A:A,0))</f>
        <v>Total Staff Salary/Commission Costs</v>
      </c>
      <c r="E186" t="str">
        <f>VLOOKUP(COUNTIFS($C$2:C186,C186),Lookup!B:C,2,0)</f>
        <v>OFFICE AND OTHER</v>
      </c>
      <c r="F186" t="str">
        <f>INDEX(IF(COUNTIFS($C$1:C186,C186)=1,Data!C:C,IF(COUNTIFS($C$2:C186,C186)=2,Data!D:D,IF(COUNTIFS($C$1:C186,C186)=3,Data!E:E,Data!F:F))),MATCH(Upload!$C186,Data!$A:$A,0))</f>
        <v/>
      </c>
      <c r="G186" t="str">
        <f>VLOOKUP($C186,Lookup!$E:$J,2+_xlfn.XLOOKUP($E186,Lookup!$C:$C,Lookup!$B:$B),0)</f>
        <v>Y</v>
      </c>
    </row>
    <row r="187" spans="1:7" x14ac:dyDescent="0.25">
      <c r="A187" t="str">
        <f>Data!$C$12</f>
        <v>Enter Franchise Name HERE</v>
      </c>
      <c r="B187" t="str">
        <f>Data!$C$13</f>
        <v>Enter Office Name HERE</v>
      </c>
      <c r="C187">
        <f>IFERROR(IF(C186=MAX(Data!$A:$A),1,C186+1),1)</f>
        <v>33</v>
      </c>
      <c r="D187" t="str">
        <f>INDEX(Data!B:B,MATCH(Upload!C187,Data!A:A,0))</f>
        <v>Commissions / referrals to non-staff members</v>
      </c>
      <c r="E187" t="str">
        <f>VLOOKUP(COUNTIFS($C$2:C187,C187),Lookup!B:C,2,0)</f>
        <v>OFFICE AND OTHER</v>
      </c>
      <c r="F187">
        <f>INDEX(IF(COUNTIFS($C$1:C187,C187)=1,Data!C:C,IF(COUNTIFS($C$2:C187,C187)=2,Data!D:D,IF(COUNTIFS($C$1:C187,C187)=3,Data!E:E,Data!F:F))),MATCH(Upload!$C187,Data!$A:$A,0))</f>
        <v>0</v>
      </c>
      <c r="G187" t="str">
        <f>VLOOKUP($C187,Lookup!$E:$J,2+_xlfn.XLOOKUP($E187,Lookup!$C:$C,Lookup!$B:$B),0)</f>
        <v>Y</v>
      </c>
    </row>
    <row r="188" spans="1:7" x14ac:dyDescent="0.25">
      <c r="A188" t="str">
        <f>Data!$C$12</f>
        <v>Enter Franchise Name HERE</v>
      </c>
      <c r="B188" t="str">
        <f>Data!$C$13</f>
        <v>Enter Office Name HERE</v>
      </c>
      <c r="C188">
        <f>IFERROR(IF(C187=MAX(Data!$A:$A),1,C187+1),1)</f>
        <v>34</v>
      </c>
      <c r="D188" t="str">
        <f>INDEX(Data!B:B,MATCH(Upload!C188,Data!A:A,0))</f>
        <v>TOTAL DIRECT OPERATING COSTS</v>
      </c>
      <c r="E188" t="str">
        <f>VLOOKUP(COUNTIFS($C$2:C188,C188),Lookup!B:C,2,0)</f>
        <v>OFFICE AND OTHER</v>
      </c>
      <c r="F188" t="str">
        <f>INDEX(IF(COUNTIFS($C$1:C188,C188)=1,Data!C:C,IF(COUNTIFS($C$2:C188,C188)=2,Data!D:D,IF(COUNTIFS($C$1:C188,C188)=3,Data!E:E,Data!F:F))),MATCH(Upload!$C188,Data!$A:$A,0))</f>
        <v/>
      </c>
      <c r="G188" t="str">
        <f>VLOOKUP($C188,Lookup!$E:$J,2+_xlfn.XLOOKUP($E188,Lookup!$C:$C,Lookup!$B:$B),0)</f>
        <v>Y</v>
      </c>
    </row>
    <row r="189" spans="1:7" x14ac:dyDescent="0.25">
      <c r="A189" t="str">
        <f>Data!$C$12</f>
        <v>Enter Franchise Name HERE</v>
      </c>
      <c r="B189" t="str">
        <f>Data!$C$13</f>
        <v>Enter Office Name HERE</v>
      </c>
      <c r="C189">
        <f>IFERROR(IF(C188=MAX(Data!$A:$A),1,C188+1),1)</f>
        <v>35</v>
      </c>
      <c r="D189" t="str">
        <f>INDEX(Data!B:B,MATCH(Upload!C189,Data!A:A,0))</f>
        <v>GROSS PROFIT FROM OPERATIONS</v>
      </c>
      <c r="E189" t="str">
        <f>VLOOKUP(COUNTIFS($C$2:C189,C189),Lookup!B:C,2,0)</f>
        <v>OFFICE AND OTHER</v>
      </c>
      <c r="F189" t="str">
        <f>INDEX(IF(COUNTIFS($C$1:C189,C189)=1,Data!C:C,IF(COUNTIFS($C$2:C189,C189)=2,Data!D:D,IF(COUNTIFS($C$1:C189,C189)=3,Data!E:E,Data!F:F))),MATCH(Upload!$C189,Data!$A:$A,0))</f>
        <v/>
      </c>
      <c r="G189" t="str">
        <f>VLOOKUP($C189,Lookup!$E:$J,2+_xlfn.XLOOKUP($E189,Lookup!$C:$C,Lookup!$B:$B),0)</f>
        <v>Y</v>
      </c>
    </row>
    <row r="190" spans="1:7" x14ac:dyDescent="0.25">
      <c r="A190" t="str">
        <f>Data!$C$12</f>
        <v>Enter Franchise Name HERE</v>
      </c>
      <c r="B190" t="str">
        <f>Data!$C$13</f>
        <v>Enter Office Name HERE</v>
      </c>
      <c r="C190">
        <f>IFERROR(IF(C189=MAX(Data!$A:$A),1,C189+1),1)</f>
        <v>36</v>
      </c>
      <c r="D190" t="str">
        <f>INDEX(Data!B:B,MATCH(Upload!C190,Data!A:A,0))</f>
        <v>Print &amp; Digital Advertising, Sponsorship and Other</v>
      </c>
      <c r="E190" t="str">
        <f>VLOOKUP(COUNTIFS($C$2:C190,C190),Lookup!B:C,2,0)</f>
        <v>OFFICE AND OTHER</v>
      </c>
      <c r="F190">
        <f>INDEX(IF(COUNTIFS($C$1:C190,C190)=1,Data!C:C,IF(COUNTIFS($C$2:C190,C190)=2,Data!D:D,IF(COUNTIFS($C$1:C190,C190)=3,Data!E:E,Data!F:F))),MATCH(Upload!$C190,Data!$A:$A,0))</f>
        <v>0</v>
      </c>
      <c r="G190" t="str">
        <f>VLOOKUP($C190,Lookup!$E:$J,2+_xlfn.XLOOKUP($E190,Lookup!$C:$C,Lookup!$B:$B),0)</f>
        <v>Y</v>
      </c>
    </row>
    <row r="191" spans="1:7" x14ac:dyDescent="0.25">
      <c r="A191" t="str">
        <f>Data!$C$12</f>
        <v>Enter Franchise Name HERE</v>
      </c>
      <c r="B191" t="str">
        <f>Data!$C$13</f>
        <v>Enter Office Name HERE</v>
      </c>
      <c r="C191">
        <f>IFERROR(IF(C190=MAX(Data!$A:$A),1,C190+1),1)</f>
        <v>37</v>
      </c>
      <c r="D191" t="str">
        <f>INDEX(Data!B:B,MATCH(Upload!C191,Data!A:A,0))</f>
        <v>Total Advertising and Promotion Expense</v>
      </c>
      <c r="E191" t="str">
        <f>VLOOKUP(COUNTIFS($C$2:C191,C191),Lookup!B:C,2,0)</f>
        <v>OFFICE AND OTHER</v>
      </c>
      <c r="F191" t="str">
        <f>INDEX(IF(COUNTIFS($C$1:C191,C191)=1,Data!C:C,IF(COUNTIFS($C$2:C191,C191)=2,Data!D:D,IF(COUNTIFS($C$1:C191,C191)=3,Data!E:E,Data!F:F))),MATCH(Upload!$C191,Data!$A:$A,0))</f>
        <v/>
      </c>
      <c r="G191" t="str">
        <f>VLOOKUP($C191,Lookup!$E:$J,2+_xlfn.XLOOKUP($E191,Lookup!$C:$C,Lookup!$B:$B),0)</f>
        <v>N</v>
      </c>
    </row>
    <row r="192" spans="1:7" x14ac:dyDescent="0.25">
      <c r="A192" t="str">
        <f>Data!$C$12</f>
        <v>Enter Franchise Name HERE</v>
      </c>
      <c r="B192" t="str">
        <f>Data!$C$13</f>
        <v>Enter Office Name HERE</v>
      </c>
      <c r="C192">
        <f>IFERROR(IF(C191=MAX(Data!$A:$A),1,C191+1),1)</f>
        <v>38</v>
      </c>
      <c r="D192" t="str">
        <f>INDEX(Data!B:B,MATCH(Upload!C192,Data!A:A,0))</f>
        <v xml:space="preserve">Salaries - Owners and Managers </v>
      </c>
      <c r="E192" t="str">
        <f>VLOOKUP(COUNTIFS($C$2:C192,C192),Lookup!B:C,2,0)</f>
        <v>OFFICE AND OTHER</v>
      </c>
      <c r="F192">
        <f>INDEX(IF(COUNTIFS($C$1:C192,C192)=1,Data!C:C,IF(COUNTIFS($C$2:C192,C192)=2,Data!D:D,IF(COUNTIFS($C$1:C192,C192)=3,Data!E:E,Data!F:F))),MATCH(Upload!$C192,Data!$A:$A,0))</f>
        <v>0</v>
      </c>
      <c r="G192" t="str">
        <f>VLOOKUP($C192,Lookup!$E:$J,2+_xlfn.XLOOKUP($E192,Lookup!$C:$C,Lookup!$B:$B),0)</f>
        <v>N</v>
      </c>
    </row>
    <row r="193" spans="1:7" x14ac:dyDescent="0.25">
      <c r="A193" t="str">
        <f>Data!$C$12</f>
        <v>Enter Franchise Name HERE</v>
      </c>
      <c r="B193" t="str">
        <f>Data!$C$13</f>
        <v>Enter Office Name HERE</v>
      </c>
      <c r="C193">
        <f>IFERROR(IF(C192=MAX(Data!$A:$A),1,C192+1),1)</f>
        <v>39</v>
      </c>
      <c r="D193" t="str">
        <f>INDEX(Data!B:B,MATCH(Upload!C193,Data!A:A,0))</f>
        <v>Salaries - BDM's (non-selling)</v>
      </c>
      <c r="E193" t="str">
        <f>VLOOKUP(COUNTIFS($C$2:C193,C193),Lookup!B:C,2,0)</f>
        <v>OFFICE AND OTHER</v>
      </c>
      <c r="F193">
        <f>INDEX(IF(COUNTIFS($C$1:C193,C193)=1,Data!C:C,IF(COUNTIFS($C$2:C193,C193)=2,Data!D:D,IF(COUNTIFS($C$1:C193,C193)=3,Data!E:E,Data!F:F))),MATCH(Upload!$C193,Data!$A:$A,0))</f>
        <v>0</v>
      </c>
      <c r="G193" t="str">
        <f>VLOOKUP($C193,Lookup!$E:$J,2+_xlfn.XLOOKUP($E193,Lookup!$C:$C,Lookup!$B:$B),0)</f>
        <v>N</v>
      </c>
    </row>
    <row r="194" spans="1:7" x14ac:dyDescent="0.25">
      <c r="A194" t="str">
        <f>Data!$C$12</f>
        <v>Enter Franchise Name HERE</v>
      </c>
      <c r="B194" t="str">
        <f>Data!$C$13</f>
        <v>Enter Office Name HERE</v>
      </c>
      <c r="C194">
        <f>IFERROR(IF(C193=MAX(Data!$A:$A),1,C193+1),1)</f>
        <v>40</v>
      </c>
      <c r="D194" t="str">
        <f>INDEX(Data!B:B,MATCH(Upload!C194,Data!A:A,0))</f>
        <v>Salaries - Administration/Clerical Staff only (including Virtual Assist costs)</v>
      </c>
      <c r="E194" t="str">
        <f>VLOOKUP(COUNTIFS($C$2:C194,C194),Lookup!B:C,2,0)</f>
        <v>OFFICE AND OTHER</v>
      </c>
      <c r="F194">
        <f>INDEX(IF(COUNTIFS($C$1:C194,C194)=1,Data!C:C,IF(COUNTIFS($C$2:C194,C194)=2,Data!D:D,IF(COUNTIFS($C$1:C194,C194)=3,Data!E:E,Data!F:F))),MATCH(Upload!$C194,Data!$A:$A,0))</f>
        <v>0</v>
      </c>
      <c r="G194" t="str">
        <f>VLOOKUP($C194,Lookup!$E:$J,2+_xlfn.XLOOKUP($E194,Lookup!$C:$C,Lookup!$B:$B),0)</f>
        <v>N</v>
      </c>
    </row>
    <row r="195" spans="1:7" x14ac:dyDescent="0.25">
      <c r="A195" t="str">
        <f>Data!$C$12</f>
        <v>Enter Franchise Name HERE</v>
      </c>
      <c r="B195" t="str">
        <f>Data!$C$13</f>
        <v>Enter Office Name HERE</v>
      </c>
      <c r="C195">
        <f>IFERROR(IF(C194=MAX(Data!$A:$A),1,C194+1),1)</f>
        <v>41</v>
      </c>
      <c r="D195" t="str">
        <f>INDEX(Data!B:B,MATCH(Upload!C195,Data!A:A,0))</f>
        <v>Other Admin and support staff costs i.e. FBT, Workcover, recruitment fees)</v>
      </c>
      <c r="E195" t="str">
        <f>VLOOKUP(COUNTIFS($C$2:C195,C195),Lookup!B:C,2,0)</f>
        <v>OFFICE AND OTHER</v>
      </c>
      <c r="F195">
        <f>INDEX(IF(COUNTIFS($C$1:C195,C195)=1,Data!C:C,IF(COUNTIFS($C$2:C195,C195)=2,Data!D:D,IF(COUNTIFS($C$1:C195,C195)=3,Data!E:E,Data!F:F))),MATCH(Upload!$C195,Data!$A:$A,0))</f>
        <v>0</v>
      </c>
      <c r="G195" t="str">
        <f>VLOOKUP($C195,Lookup!$E:$J,2+_xlfn.XLOOKUP($E195,Lookup!$C:$C,Lookup!$B:$B),0)</f>
        <v>N</v>
      </c>
    </row>
    <row r="196" spans="1:7" x14ac:dyDescent="0.25">
      <c r="A196" t="str">
        <f>Data!$C$12</f>
        <v>Enter Franchise Name HERE</v>
      </c>
      <c r="B196" t="str">
        <f>Data!$C$13</f>
        <v>Enter Office Name HERE</v>
      </c>
      <c r="C196">
        <f>IFERROR(IF(C195=MAX(Data!$A:$A),1,C195+1),1)</f>
        <v>42</v>
      </c>
      <c r="D196" t="str">
        <f>INDEX(Data!B:B,MATCH(Upload!C196,Data!A:A,0))</f>
        <v>Total Admin. and Support Staff Costs</v>
      </c>
      <c r="E196" t="str">
        <f>VLOOKUP(COUNTIFS($C$2:C196,C196),Lookup!B:C,2,0)</f>
        <v>OFFICE AND OTHER</v>
      </c>
      <c r="F196" t="str">
        <f>INDEX(IF(COUNTIFS($C$1:C196,C196)=1,Data!C:C,IF(COUNTIFS($C$2:C196,C196)=2,Data!D:D,IF(COUNTIFS($C$1:C196,C196)=3,Data!E:E,Data!F:F))),MATCH(Upload!$C196,Data!$A:$A,0))</f>
        <v/>
      </c>
      <c r="G196" t="str">
        <f>VLOOKUP($C196,Lookup!$E:$J,2+_xlfn.XLOOKUP($E196,Lookup!$C:$C,Lookup!$B:$B),0)</f>
        <v>N</v>
      </c>
    </row>
    <row r="197" spans="1:7" x14ac:dyDescent="0.25">
      <c r="A197" t="str">
        <f>Data!$C$12</f>
        <v>Enter Franchise Name HERE</v>
      </c>
      <c r="B197" t="str">
        <f>Data!$C$13</f>
        <v>Enter Office Name HERE</v>
      </c>
      <c r="C197">
        <f>IFERROR(IF(C196=MAX(Data!$A:$A),1,C196+1),1)</f>
        <v>43</v>
      </c>
      <c r="D197" t="str">
        <f>INDEX(Data!B:B,MATCH(Upload!C197,Data!A:A,0))</f>
        <v>Premises / Occupancy Costs</v>
      </c>
      <c r="E197" t="str">
        <f>VLOOKUP(COUNTIFS($C$2:C197,C197),Lookup!B:C,2,0)</f>
        <v>OFFICE AND OTHER</v>
      </c>
      <c r="F197">
        <f>INDEX(IF(COUNTIFS($C$1:C197,C197)=1,Data!C:C,IF(COUNTIFS($C$2:C197,C197)=2,Data!D:D,IF(COUNTIFS($C$1:C197,C197)=3,Data!E:E,Data!F:F))),MATCH(Upload!$C197,Data!$A:$A,0))</f>
        <v>0</v>
      </c>
      <c r="G197" t="str">
        <f>VLOOKUP($C197,Lookup!$E:$J,2+_xlfn.XLOOKUP($E197,Lookup!$C:$C,Lookup!$B:$B),0)</f>
        <v>N</v>
      </c>
    </row>
    <row r="198" spans="1:7" x14ac:dyDescent="0.25">
      <c r="A198" t="str">
        <f>Data!$C$12</f>
        <v>Enter Franchise Name HERE</v>
      </c>
      <c r="B198" t="str">
        <f>Data!$C$13</f>
        <v>Enter Office Name HERE</v>
      </c>
      <c r="C198">
        <f>IFERROR(IF(C197=MAX(Data!$A:$A),1,C197+1),1)</f>
        <v>44</v>
      </c>
      <c r="D198" t="str">
        <f>INDEX(Data!B:B,MATCH(Upload!C198,Data!A:A,0))</f>
        <v>Information Technology Costs</v>
      </c>
      <c r="E198" t="str">
        <f>VLOOKUP(COUNTIFS($C$2:C198,C198),Lookup!B:C,2,0)</f>
        <v>OFFICE AND OTHER</v>
      </c>
      <c r="F198">
        <f>INDEX(IF(COUNTIFS($C$1:C198,C198)=1,Data!C:C,IF(COUNTIFS($C$2:C198,C198)=2,Data!D:D,IF(COUNTIFS($C$1:C198,C198)=3,Data!E:E,Data!F:F))),MATCH(Upload!$C198,Data!$A:$A,0))</f>
        <v>0</v>
      </c>
      <c r="G198" t="str">
        <f>VLOOKUP($C198,Lookup!$E:$J,2+_xlfn.XLOOKUP($E198,Lookup!$C:$C,Lookup!$B:$B),0)</f>
        <v>N</v>
      </c>
    </row>
    <row r="199" spans="1:7" x14ac:dyDescent="0.25">
      <c r="A199" t="str">
        <f>Data!$C$12</f>
        <v>Enter Franchise Name HERE</v>
      </c>
      <c r="B199" t="str">
        <f>Data!$C$13</f>
        <v>Enter Office Name HERE</v>
      </c>
      <c r="C199">
        <f>IFERROR(IF(C198=MAX(Data!$A:$A),1,C198+1),1)</f>
        <v>45</v>
      </c>
      <c r="D199" t="str">
        <f>INDEX(Data!B:B,MATCH(Upload!C199,Data!A:A,0))</f>
        <v>Motor Vehicle Costs</v>
      </c>
      <c r="E199" t="str">
        <f>VLOOKUP(COUNTIFS($C$2:C199,C199),Lookup!B:C,2,0)</f>
        <v>OFFICE AND OTHER</v>
      </c>
      <c r="F199">
        <f>INDEX(IF(COUNTIFS($C$1:C199,C199)=1,Data!C:C,IF(COUNTIFS($C$2:C199,C199)=2,Data!D:D,IF(COUNTIFS($C$1:C199,C199)=3,Data!E:E,Data!F:F))),MATCH(Upload!$C199,Data!$A:$A,0))</f>
        <v>0</v>
      </c>
      <c r="G199" t="str">
        <f>VLOOKUP($C199,Lookup!$E:$J,2+_xlfn.XLOOKUP($E199,Lookup!$C:$C,Lookup!$B:$B),0)</f>
        <v>N</v>
      </c>
    </row>
    <row r="200" spans="1:7" x14ac:dyDescent="0.25">
      <c r="A200" t="str">
        <f>Data!$C$12</f>
        <v>Enter Franchise Name HERE</v>
      </c>
      <c r="B200" t="str">
        <f>Data!$C$13</f>
        <v>Enter Office Name HERE</v>
      </c>
      <c r="C200">
        <f>IFERROR(IF(C199=MAX(Data!$A:$A),1,C199+1),1)</f>
        <v>46</v>
      </c>
      <c r="D200" t="str">
        <f>INDEX(Data!B:B,MATCH(Upload!C200,Data!A:A,0))</f>
        <v>Training and Development Costs</v>
      </c>
      <c r="E200" t="str">
        <f>VLOOKUP(COUNTIFS($C$2:C200,C200),Lookup!B:C,2,0)</f>
        <v>OFFICE AND OTHER</v>
      </c>
      <c r="F200">
        <f>INDEX(IF(COUNTIFS($C$1:C200,C200)=1,Data!C:C,IF(COUNTIFS($C$2:C200,C200)=2,Data!D:D,IF(COUNTIFS($C$1:C200,C200)=3,Data!E:E,Data!F:F))),MATCH(Upload!$C200,Data!$A:$A,0))</f>
        <v>0</v>
      </c>
      <c r="G200" t="str">
        <f>VLOOKUP($C200,Lookup!$E:$J,2+_xlfn.XLOOKUP($E200,Lookup!$C:$C,Lookup!$B:$B),0)</f>
        <v>N</v>
      </c>
    </row>
    <row r="201" spans="1:7" x14ac:dyDescent="0.25">
      <c r="A201" t="str">
        <f>Data!$C$12</f>
        <v>Enter Franchise Name HERE</v>
      </c>
      <c r="B201" t="str">
        <f>Data!$C$13</f>
        <v>Enter Office Name HERE</v>
      </c>
      <c r="C201">
        <f>IFERROR(IF(C200=MAX(Data!$A:$A),1,C200+1),1)</f>
        <v>47</v>
      </c>
      <c r="D201" t="str">
        <f>INDEX(Data!B:B,MATCH(Upload!C201,Data!A:A,0))</f>
        <v>Professional fees and Insurance Expense</v>
      </c>
      <c r="E201" t="str">
        <f>VLOOKUP(COUNTIFS($C$2:C201,C201),Lookup!B:C,2,0)</f>
        <v>OFFICE AND OTHER</v>
      </c>
      <c r="F201">
        <f>INDEX(IF(COUNTIFS($C$1:C201,C201)=1,Data!C:C,IF(COUNTIFS($C$2:C201,C201)=2,Data!D:D,IF(COUNTIFS($C$1:C201,C201)=3,Data!E:E,Data!F:F))),MATCH(Upload!$C201,Data!$A:$A,0))</f>
        <v>0</v>
      </c>
      <c r="G201" t="str">
        <f>VLOOKUP($C201,Lookup!$E:$J,2+_xlfn.XLOOKUP($E201,Lookup!$C:$C,Lookup!$B:$B),0)</f>
        <v>N</v>
      </c>
    </row>
    <row r="202" spans="1:7" x14ac:dyDescent="0.25">
      <c r="A202" t="str">
        <f>Data!$C$12</f>
        <v>Enter Franchise Name HERE</v>
      </c>
      <c r="B202" t="str">
        <f>Data!$C$13</f>
        <v>Enter Office Name HERE</v>
      </c>
      <c r="C202">
        <f>IFERROR(IF(C201=MAX(Data!$A:$A),1,C201+1),1)</f>
        <v>48</v>
      </c>
      <c r="D202" t="str">
        <f>INDEX(Data!B:B,MATCH(Upload!C202,Data!A:A,0))</f>
        <v>Interest Expense</v>
      </c>
      <c r="E202" t="str">
        <f>VLOOKUP(COUNTIFS($C$2:C202,C202),Lookup!B:C,2,0)</f>
        <v>OFFICE AND OTHER</v>
      </c>
      <c r="F202">
        <f>INDEX(IF(COUNTIFS($C$1:C202,C202)=1,Data!C:C,IF(COUNTIFS($C$2:C202,C202)=2,Data!D:D,IF(COUNTIFS($C$1:C202,C202)=3,Data!E:E,Data!F:F))),MATCH(Upload!$C202,Data!$A:$A,0))</f>
        <v>0</v>
      </c>
      <c r="G202" t="str">
        <f>VLOOKUP($C202,Lookup!$E:$J,2+_xlfn.XLOOKUP($E202,Lookup!$C:$C,Lookup!$B:$B),0)</f>
        <v>N</v>
      </c>
    </row>
    <row r="203" spans="1:7" x14ac:dyDescent="0.25">
      <c r="A203" t="str">
        <f>Data!$C$12</f>
        <v>Enter Franchise Name HERE</v>
      </c>
      <c r="B203" t="str">
        <f>Data!$C$13</f>
        <v>Enter Office Name HERE</v>
      </c>
      <c r="C203">
        <f>IFERROR(IF(C202=MAX(Data!$A:$A),1,C202+1),1)</f>
        <v>49</v>
      </c>
      <c r="D203" t="str">
        <f>INDEX(Data!B:B,MATCH(Upload!C203,Data!A:A,0))</f>
        <v>Other Administration Costs</v>
      </c>
      <c r="E203" t="str">
        <f>VLOOKUP(COUNTIFS($C$2:C203,C203),Lookup!B:C,2,0)</f>
        <v>OFFICE AND OTHER</v>
      </c>
      <c r="F203">
        <f>INDEX(IF(COUNTIFS($C$1:C203,C203)=1,Data!C:C,IF(COUNTIFS($C$2:C203,C203)=2,Data!D:D,IF(COUNTIFS($C$1:C203,C203)=3,Data!E:E,Data!F:F))),MATCH(Upload!$C203,Data!$A:$A,0))</f>
        <v>0</v>
      </c>
      <c r="G203" t="str">
        <f>VLOOKUP($C203,Lookup!$E:$J,2+_xlfn.XLOOKUP($E203,Lookup!$C:$C,Lookup!$B:$B),0)</f>
        <v>N</v>
      </c>
    </row>
    <row r="204" spans="1:7" x14ac:dyDescent="0.25">
      <c r="A204" t="str">
        <f>Data!$C$12</f>
        <v>Enter Franchise Name HERE</v>
      </c>
      <c r="B204" t="str">
        <f>Data!$C$13</f>
        <v>Enter Office Name HERE</v>
      </c>
      <c r="C204">
        <f>IFERROR(IF(C203=MAX(Data!$A:$A),1,C203+1),1)</f>
        <v>50</v>
      </c>
      <c r="D204" t="str">
        <f>INDEX(Data!B:B,MATCH(Upload!C204,Data!A:A,0))</f>
        <v>TOTAL OVERHEAD COSTS</v>
      </c>
      <c r="E204" t="str">
        <f>VLOOKUP(COUNTIFS($C$2:C204,C204),Lookup!B:C,2,0)</f>
        <v>OFFICE AND OTHER</v>
      </c>
      <c r="F204" t="str">
        <f>INDEX(IF(COUNTIFS($C$1:C204,C204)=1,Data!C:C,IF(COUNTIFS($C$2:C204,C204)=2,Data!D:D,IF(COUNTIFS($C$1:C204,C204)=3,Data!E:E,Data!F:F))),MATCH(Upload!$C204,Data!$A:$A,0))</f>
        <v/>
      </c>
      <c r="G204" t="str">
        <f>VLOOKUP($C204,Lookup!$E:$J,2+_xlfn.XLOOKUP($E204,Lookup!$C:$C,Lookup!$B:$B),0)</f>
        <v>N</v>
      </c>
    </row>
    <row r="205" spans="1:7" x14ac:dyDescent="0.25">
      <c r="A205" t="str">
        <f>Data!$C$12</f>
        <v>Enter Franchise Name HERE</v>
      </c>
      <c r="B205" t="str">
        <f>Data!$C$13</f>
        <v>Enter Office Name HERE</v>
      </c>
      <c r="C205">
        <f>IFERROR(IF(C204=MAX(Data!$A:$A),1,C204+1),1)</f>
        <v>51</v>
      </c>
      <c r="D205" t="str">
        <f>INDEX(Data!B:B,MATCH(Upload!C205,Data!A:A,0))</f>
        <v>NET PROFIT BEFORE TAX</v>
      </c>
      <c r="E205" t="str">
        <f>VLOOKUP(COUNTIFS($C$2:C205,C205),Lookup!B:C,2,0)</f>
        <v>OFFICE AND OTHER</v>
      </c>
      <c r="F205" t="str">
        <f>INDEX(IF(COUNTIFS($C$1:C205,C205)=1,Data!C:C,IF(COUNTIFS($C$2:C205,C205)=2,Data!D:D,IF(COUNTIFS($C$1:C205,C205)=3,Data!E:E,Data!F:F))),MATCH(Upload!$C205,Data!$A:$A,0))</f>
        <v/>
      </c>
      <c r="G205" t="str">
        <f>VLOOKUP($C205,Lookup!$E:$J,2+_xlfn.XLOOKUP($E205,Lookup!$C:$C,Lookup!$B:$B),0)</f>
        <v>N</v>
      </c>
    </row>
    <row r="206" spans="1:7" x14ac:dyDescent="0.25">
      <c r="A206" t="str">
        <f>Data!$C$12</f>
        <v>Enter Franchise Name HERE</v>
      </c>
      <c r="B206" t="str">
        <f>Data!$C$13</f>
        <v>Enter Office Name HERE</v>
      </c>
      <c r="C206">
        <f>IFERROR(IF(C205=MAX(Data!$A:$A),1,C205+1),1)</f>
        <v>1</v>
      </c>
      <c r="D206" t="str">
        <f>INDEX(Data!B:B,MATCH(Upload!C206,Data!A:A,0))</f>
        <v>Sales Consultants</v>
      </c>
      <c r="E206" t="e">
        <f>VLOOKUP(COUNTIFS($C$2:C206,C206),Lookup!B:C,2,0)</f>
        <v>#N/A</v>
      </c>
      <c r="F206">
        <f>INDEX(IF(COUNTIFS($C$1:C206,C206)=1,Data!C:C,IF(COUNTIFS($C$2:C206,C206)=2,Data!D:D,IF(COUNTIFS($C$1:C206,C206)=3,Data!E:E,Data!F:F))),MATCH(Upload!$C206,Data!$A:$A,0))</f>
        <v>0</v>
      </c>
      <c r="G206" t="e">
        <f>VLOOKUP($C206,Lookup!$E:$J,2+_xlfn.XLOOKUP($E206,Lookup!$C:$C,Lookup!$B:$B),0)</f>
        <v>#N/A</v>
      </c>
    </row>
    <row r="207" spans="1:7" x14ac:dyDescent="0.25">
      <c r="A207" t="str">
        <f>Data!$C$12</f>
        <v>Enter Franchise Name HERE</v>
      </c>
      <c r="B207" t="str">
        <f>Data!$C$13</f>
        <v>Enter Office Name HERE</v>
      </c>
      <c r="C207">
        <f>IFERROR(IF(C206=MAX(Data!$A:$A),1,C206+1),1)</f>
        <v>2</v>
      </c>
      <c r="D207" t="str">
        <f>INDEX(Data!B:B,MATCH(Upload!C207,Data!A:A,0))</f>
        <v>Property Managers (including Letting Agents, Inspection Agents and Tenancy Managers)</v>
      </c>
      <c r="E207" t="e">
        <f>VLOOKUP(COUNTIFS($C$2:C207,C207),Lookup!B:C,2,0)</f>
        <v>#N/A</v>
      </c>
      <c r="F207">
        <f>INDEX(IF(COUNTIFS($C$1:C207,C207)=1,Data!C:C,IF(COUNTIFS($C$2:C207,C207)=2,Data!D:D,IF(COUNTIFS($C$1:C207,C207)=3,Data!E:E,Data!F:F))),MATCH(Upload!$C207,Data!$A:$A,0))</f>
        <v>0</v>
      </c>
      <c r="G207" t="e">
        <f>VLOOKUP($C207,Lookup!$E:$J,2+_xlfn.XLOOKUP($E207,Lookup!$C:$C,Lookup!$B:$B),0)</f>
        <v>#N/A</v>
      </c>
    </row>
    <row r="208" spans="1:7" x14ac:dyDescent="0.25">
      <c r="A208" t="str">
        <f>Data!$C$12</f>
        <v>Enter Franchise Name HERE</v>
      </c>
      <c r="B208" t="str">
        <f>Data!$C$13</f>
        <v>Enter Office Name HERE</v>
      </c>
      <c r="C208">
        <f>IFERROR(IF(C207=MAX(Data!$A:$A),1,C207+1),1)</f>
        <v>3</v>
      </c>
      <c r="D208" t="str">
        <f>INDEX(Data!B:B,MATCH(Upload!C208,Data!A:A,0))</f>
        <v>Business Development Managers (non-selling)</v>
      </c>
      <c r="E208" t="e">
        <f>VLOOKUP(COUNTIFS($C$2:C208,C208),Lookup!B:C,2,0)</f>
        <v>#N/A</v>
      </c>
      <c r="F208">
        <f>INDEX(IF(COUNTIFS($C$1:C208,C208)=1,Data!C:C,IF(COUNTIFS($C$2:C208,C208)=2,Data!D:D,IF(COUNTIFS($C$1:C208,C208)=3,Data!E:E,Data!F:F))),MATCH(Upload!$C208,Data!$A:$A,0))</f>
        <v>0</v>
      </c>
      <c r="G208" t="e">
        <f>VLOOKUP($C208,Lookup!$E:$J,2+_xlfn.XLOOKUP($E208,Lookup!$C:$C,Lookup!$B:$B),0)</f>
        <v>#N/A</v>
      </c>
    </row>
    <row r="209" spans="1:7" x14ac:dyDescent="0.25">
      <c r="A209" t="str">
        <f>Data!$C$12</f>
        <v>Enter Franchise Name HERE</v>
      </c>
      <c r="B209" t="str">
        <f>Data!$C$13</f>
        <v>Enter Office Name HERE</v>
      </c>
      <c r="C209">
        <f>IFERROR(IF(C208=MAX(Data!$A:$A),1,C208+1),1)</f>
        <v>4</v>
      </c>
      <c r="D209" t="str">
        <f>INDEX(Data!B:B,MATCH(Upload!C209,Data!A:A,0))</f>
        <v>Administration/Clerical Staff (non-selling)</v>
      </c>
      <c r="E209" t="e">
        <f>VLOOKUP(COUNTIFS($C$2:C209,C209),Lookup!B:C,2,0)</f>
        <v>#N/A</v>
      </c>
      <c r="F209">
        <f>INDEX(IF(COUNTIFS($C$1:C209,C209)=1,Data!C:C,IF(COUNTIFS($C$2:C209,C209)=2,Data!D:D,IF(COUNTIFS($C$1:C209,C209)=3,Data!E:E,Data!F:F))),MATCH(Upload!$C209,Data!$A:$A,0))</f>
        <v>0</v>
      </c>
      <c r="G209" t="e">
        <f>VLOOKUP($C209,Lookup!$E:$J,2+_xlfn.XLOOKUP($E209,Lookup!$C:$C,Lookup!$B:$B),0)</f>
        <v>#N/A</v>
      </c>
    </row>
    <row r="210" spans="1:7" x14ac:dyDescent="0.25">
      <c r="A210" t="str">
        <f>Data!$C$12</f>
        <v>Enter Franchise Name HERE</v>
      </c>
      <c r="B210" t="str">
        <f>Data!$C$13</f>
        <v>Enter Office Name HERE</v>
      </c>
      <c r="C210">
        <f>IFERROR(IF(C209=MAX(Data!$A:$A),1,C209+1),1)</f>
        <v>5</v>
      </c>
      <c r="D210" t="str">
        <f>INDEX(Data!B:B,MATCH(Upload!C210,Data!A:A,0))</f>
        <v>Managers (managing an office)</v>
      </c>
      <c r="E210" t="e">
        <f>VLOOKUP(COUNTIFS($C$2:C210,C210),Lookup!B:C,2,0)</f>
        <v>#N/A</v>
      </c>
      <c r="F210">
        <f>INDEX(IF(COUNTIFS($C$1:C210,C210)=1,Data!C:C,IF(COUNTIFS($C$2:C210,C210)=2,Data!D:D,IF(COUNTIFS($C$1:C210,C210)=3,Data!E:E,Data!F:F))),MATCH(Upload!$C210,Data!$A:$A,0))</f>
        <v>0</v>
      </c>
      <c r="G210" t="e">
        <f>VLOOKUP($C210,Lookup!$E:$J,2+_xlfn.XLOOKUP($E210,Lookup!$C:$C,Lookup!$B:$B),0)</f>
        <v>#N/A</v>
      </c>
    </row>
    <row r="211" spans="1:7" x14ac:dyDescent="0.25">
      <c r="A211" t="str">
        <f>Data!$C$12</f>
        <v>Enter Franchise Name HERE</v>
      </c>
      <c r="B211" t="str">
        <f>Data!$C$13</f>
        <v>Enter Office Name HERE</v>
      </c>
      <c r="C211">
        <f>IFERROR(IF(C210=MAX(Data!$A:$A),1,C210+1),1)</f>
        <v>6</v>
      </c>
      <c r="D211" t="str">
        <f>INDEX(Data!B:B,MATCH(Upload!C211,Data!A:A,0))</f>
        <v>Owners (managing or not managing an office)</v>
      </c>
      <c r="E211" t="e">
        <f>VLOOKUP(COUNTIFS($C$2:C211,C211),Lookup!B:C,2,0)</f>
        <v>#N/A</v>
      </c>
      <c r="F211">
        <f>INDEX(IF(COUNTIFS($C$1:C211,C211)=1,Data!C:C,IF(COUNTIFS($C$2:C211,C211)=2,Data!D:D,IF(COUNTIFS($C$1:C211,C211)=3,Data!E:E,Data!F:F))),MATCH(Upload!$C211,Data!$A:$A,0))</f>
        <v>0</v>
      </c>
      <c r="G211" t="e">
        <f>VLOOKUP($C211,Lookup!$E:$J,2+_xlfn.XLOOKUP($E211,Lookup!$C:$C,Lookup!$B:$B),0)</f>
        <v>#N/A</v>
      </c>
    </row>
    <row r="212" spans="1:7" x14ac:dyDescent="0.25">
      <c r="A212" t="str">
        <f>Data!$C$12</f>
        <v>Enter Franchise Name HERE</v>
      </c>
      <c r="B212" t="str">
        <f>Data!$C$13</f>
        <v>Enter Office Name HERE</v>
      </c>
      <c r="C212">
        <f>IFERROR(IF(C211=MAX(Data!$A:$A),1,C211+1),1)</f>
        <v>7</v>
      </c>
      <c r="D212" t="str">
        <f>INDEX(Data!B:B,MATCH(Upload!C212,Data!A:A,0))</f>
        <v>TOTAL OFFICE HEAD COUNT</v>
      </c>
      <c r="E212" t="e">
        <f>VLOOKUP(COUNTIFS($C$2:C212,C212),Lookup!B:C,2,0)</f>
        <v>#N/A</v>
      </c>
      <c r="F212" t="str">
        <f>INDEX(IF(COUNTIFS($C$1:C212,C212)=1,Data!C:C,IF(COUNTIFS($C$2:C212,C212)=2,Data!D:D,IF(COUNTIFS($C$1:C212,C212)=3,Data!E:E,Data!F:F))),MATCH(Upload!$C212,Data!$A:$A,0))</f>
        <v>Finishing Staff Count as at 31 March 2026</v>
      </c>
      <c r="G212" t="e">
        <f>VLOOKUP($C212,Lookup!$E:$J,2+_xlfn.XLOOKUP($E212,Lookup!$C:$C,Lookup!$B:$B),0)</f>
        <v>#N/A</v>
      </c>
    </row>
    <row r="213" spans="1:7" x14ac:dyDescent="0.25">
      <c r="A213" t="str">
        <f>Data!$C$12</f>
        <v>Enter Franchise Name HERE</v>
      </c>
      <c r="B213" t="str">
        <f>Data!$C$13</f>
        <v>Enter Office Name HERE</v>
      </c>
      <c r="C213">
        <f>IFERROR(IF(C212=MAX(Data!$A:$A),1,C212+1),1)</f>
        <v>8</v>
      </c>
      <c r="D213" t="str">
        <f>INDEX(Data!B:B,MATCH(Upload!C213,Data!A:A,0))</f>
        <v>What is your estimated current Market Share as a % (calculated based on sales volume)</v>
      </c>
      <c r="E213" t="e">
        <f>VLOOKUP(COUNTIFS($C$2:C213,C213),Lookup!B:C,2,0)</f>
        <v>#N/A</v>
      </c>
      <c r="F213" t="str">
        <f>INDEX(IF(COUNTIFS($C$1:C213,C213)=1,Data!C:C,IF(COUNTIFS($C$2:C213,C213)=2,Data!D:D,IF(COUNTIFS($C$1:C213,C213)=3,Data!E:E,Data!F:F))),MATCH(Upload!$C213,Data!$A:$A,0))</f>
        <v>Please estimate if this is not something that is tracked on a monthly basis</v>
      </c>
      <c r="G213" t="e">
        <f>VLOOKUP($C213,Lookup!$E:$J,2+_xlfn.XLOOKUP($E213,Lookup!$C:$C,Lookup!$B:$B),0)</f>
        <v>#N/A</v>
      </c>
    </row>
    <row r="214" spans="1:7" x14ac:dyDescent="0.25">
      <c r="A214" t="str">
        <f>Data!$C$12</f>
        <v>Enter Franchise Name HERE</v>
      </c>
      <c r="B214" t="str">
        <f>Data!$C$13</f>
        <v>Enter Office Name HERE</v>
      </c>
      <c r="C214">
        <f>IFERROR(IF(C213=MAX(Data!$A:$A),1,C213+1),1)</f>
        <v>9</v>
      </c>
      <c r="D214" t="str">
        <f>INDEX(Data!B:B,MATCH(Upload!C214,Data!A:A,0))</f>
        <v>Name of your current accounting system</v>
      </c>
      <c r="E214" t="e">
        <f>VLOOKUP(COUNTIFS($C$2:C214,C214),Lookup!B:C,2,0)</f>
        <v>#N/A</v>
      </c>
      <c r="F214">
        <f>INDEX(IF(COUNTIFS($C$1:C214,C214)=1,Data!C:C,IF(COUNTIFS($C$2:C214,C214)=2,Data!D:D,IF(COUNTIFS($C$1:C214,C214)=3,Data!E:E,Data!F:F))),MATCH(Upload!$C214,Data!$A:$A,0))</f>
        <v>0</v>
      </c>
      <c r="G214" t="e">
        <f>VLOOKUP($C214,Lookup!$E:$J,2+_xlfn.XLOOKUP($E214,Lookup!$C:$C,Lookup!$B:$B),0)</f>
        <v>#N/A</v>
      </c>
    </row>
    <row r="215" spans="1:7" x14ac:dyDescent="0.25">
      <c r="A215" t="str">
        <f>Data!$C$12</f>
        <v>Enter Franchise Name HERE</v>
      </c>
      <c r="B215" t="str">
        <f>Data!$C$13</f>
        <v>Enter Office Name HERE</v>
      </c>
      <c r="C215">
        <f>IFERROR(IF(C214=MAX(Data!$A:$A),1,C214+1),1)</f>
        <v>10</v>
      </c>
      <c r="D215" t="str">
        <f>INDEX(Data!B:B,MATCH(Upload!C215,Data!A:A,0))</f>
        <v>Commission - Sales</v>
      </c>
      <c r="E215" t="e">
        <f>VLOOKUP(COUNTIFS($C$2:C215,C215),Lookup!B:C,2,0)</f>
        <v>#N/A</v>
      </c>
      <c r="F215">
        <f>INDEX(IF(COUNTIFS($C$1:C215,C215)=1,Data!C:C,IF(COUNTIFS($C$2:C215,C215)=2,Data!D:D,IF(COUNTIFS($C$1:C215,C215)=3,Data!E:E,Data!F:F))),MATCH(Upload!$C215,Data!$A:$A,0))</f>
        <v>0</v>
      </c>
      <c r="G215" t="e">
        <f>VLOOKUP($C215,Lookup!$E:$J,2+_xlfn.XLOOKUP($E215,Lookup!$C:$C,Lookup!$B:$B),0)</f>
        <v>#N/A</v>
      </c>
    </row>
    <row r="216" spans="1:7" x14ac:dyDescent="0.25">
      <c r="A216" t="str">
        <f>Data!$C$12</f>
        <v>Enter Franchise Name HERE</v>
      </c>
      <c r="B216" t="str">
        <f>Data!$C$13</f>
        <v>Enter Office Name HERE</v>
      </c>
      <c r="C216">
        <f>IFERROR(IF(C215=MAX(Data!$A:$A),1,C215+1),1)</f>
        <v>11</v>
      </c>
      <c r="D216" t="str">
        <f>INDEX(Data!B:B,MATCH(Upload!C216,Data!A:A,0))</f>
        <v>Commission - Other</v>
      </c>
      <c r="E216" t="e">
        <f>VLOOKUP(COUNTIFS($C$2:C216,C216),Lookup!B:C,2,0)</f>
        <v>#N/A</v>
      </c>
      <c r="F216">
        <f>INDEX(IF(COUNTIFS($C$1:C216,C216)=1,Data!C:C,IF(COUNTIFS($C$2:C216,C216)=2,Data!D:D,IF(COUNTIFS($C$1:C216,C216)=3,Data!E:E,Data!F:F))),MATCH(Upload!$C216,Data!$A:$A,0))</f>
        <v>0</v>
      </c>
      <c r="G216" t="e">
        <f>VLOOKUP($C216,Lookup!$E:$J,2+_xlfn.XLOOKUP($E216,Lookup!$C:$C,Lookup!$B:$B),0)</f>
        <v>#N/A</v>
      </c>
    </row>
    <row r="217" spans="1:7" x14ac:dyDescent="0.25">
      <c r="A217" t="str">
        <f>Data!$C$12</f>
        <v>Enter Franchise Name HERE</v>
      </c>
      <c r="B217" t="str">
        <f>Data!$C$13</f>
        <v>Enter Office Name HERE</v>
      </c>
      <c r="C217">
        <f>IFERROR(IF(C216=MAX(Data!$A:$A),1,C216+1),1)</f>
        <v>12</v>
      </c>
      <c r="D217" t="str">
        <f>INDEX(Data!B:B,MATCH(Upload!C217,Data!A:A,0))</f>
        <v>Total Commission Income - Sales</v>
      </c>
      <c r="E217" t="e">
        <f>VLOOKUP(COUNTIFS($C$2:C217,C217),Lookup!B:C,2,0)</f>
        <v>#N/A</v>
      </c>
      <c r="F217" t="str">
        <f>INDEX(IF(COUNTIFS($C$1:C217,C217)=1,Data!C:C,IF(COUNTIFS($C$2:C217,C217)=2,Data!D:D,IF(COUNTIFS($C$1:C217,C217)=3,Data!E:E,Data!F:F))),MATCH(Upload!$C217,Data!$A:$A,0))</f>
        <v/>
      </c>
      <c r="G217" t="e">
        <f>VLOOKUP($C217,Lookup!$E:$J,2+_xlfn.XLOOKUP($E217,Lookup!$C:$C,Lookup!$B:$B),0)</f>
        <v>#N/A</v>
      </c>
    </row>
    <row r="218" spans="1:7" x14ac:dyDescent="0.25">
      <c r="A218" t="str">
        <f>Data!$C$12</f>
        <v>Enter Franchise Name HERE</v>
      </c>
      <c r="B218" t="str">
        <f>Data!$C$13</f>
        <v>Enter Office Name HERE</v>
      </c>
      <c r="C218">
        <f>IFERROR(IF(C217=MAX(Data!$A:$A),1,C217+1),1)</f>
        <v>13</v>
      </c>
      <c r="D218" t="str">
        <f>INDEX(Data!B:B,MATCH(Upload!C218,Data!A:A,0))</f>
        <v>VPA Recovery Income (Gross amount is required)</v>
      </c>
      <c r="E218" t="e">
        <f>VLOOKUP(COUNTIFS($C$2:C218,C218),Lookup!B:C,2,0)</f>
        <v>#N/A</v>
      </c>
      <c r="F218">
        <f>INDEX(IF(COUNTIFS($C$1:C218,C218)=1,Data!C:C,IF(COUNTIFS($C$2:C218,C218)=2,Data!D:D,IF(COUNTIFS($C$1:C218,C218)=3,Data!E:E,Data!F:F))),MATCH(Upload!$C218,Data!$A:$A,0))</f>
        <v>0</v>
      </c>
      <c r="G218" t="e">
        <f>VLOOKUP($C218,Lookup!$E:$J,2+_xlfn.XLOOKUP($E218,Lookup!$C:$C,Lookup!$B:$B),0)</f>
        <v>#N/A</v>
      </c>
    </row>
    <row r="219" spans="1:7" x14ac:dyDescent="0.25">
      <c r="A219" t="str">
        <f>Data!$C$12</f>
        <v>Enter Franchise Name HERE</v>
      </c>
      <c r="B219" t="str">
        <f>Data!$C$13</f>
        <v>Enter Office Name HERE</v>
      </c>
      <c r="C219">
        <f>IFERROR(IF(C218=MAX(Data!$A:$A),1,C218+1),1)</f>
        <v>14</v>
      </c>
      <c r="D219" t="str">
        <f>INDEX(Data!B:B,MATCH(Upload!C219,Data!A:A,0))</f>
        <v>Less: Vendor Property Advertising Expense (Gross amount is required; enter as negative amount)</v>
      </c>
      <c r="E219" t="e">
        <f>VLOOKUP(COUNTIFS($C$2:C219,C219),Lookup!B:C,2,0)</f>
        <v>#N/A</v>
      </c>
      <c r="F219">
        <f>INDEX(IF(COUNTIFS($C$1:C219,C219)=1,Data!C:C,IF(COUNTIFS($C$2:C219,C219)=2,Data!D:D,IF(COUNTIFS($C$1:C219,C219)=3,Data!E:E,Data!F:F))),MATCH(Upload!$C219,Data!$A:$A,0))</f>
        <v>0</v>
      </c>
      <c r="G219" t="e">
        <f>VLOOKUP($C219,Lookup!$E:$J,2+_xlfn.XLOOKUP($E219,Lookup!$C:$C,Lookup!$B:$B),0)</f>
        <v>#N/A</v>
      </c>
    </row>
    <row r="220" spans="1:7" x14ac:dyDescent="0.25">
      <c r="A220" t="str">
        <f>Data!$C$12</f>
        <v>Enter Franchise Name HERE</v>
      </c>
      <c r="B220" t="str">
        <f>Data!$C$13</f>
        <v>Enter Office Name HERE</v>
      </c>
      <c r="C220">
        <f>IFERROR(IF(C219=MAX(Data!$A:$A),1,C219+1),1)</f>
        <v>15</v>
      </c>
      <c r="D220" t="str">
        <f>INDEX(Data!B:B,MATCH(Upload!C220,Data!A:A,0))</f>
        <v>Net Advertising Recoveries</v>
      </c>
      <c r="E220" t="e">
        <f>VLOOKUP(COUNTIFS($C$2:C220,C220),Lookup!B:C,2,0)</f>
        <v>#N/A</v>
      </c>
      <c r="F220" t="str">
        <f>INDEX(IF(COUNTIFS($C$1:C220,C220)=1,Data!C:C,IF(COUNTIFS($C$2:C220,C220)=2,Data!D:D,IF(COUNTIFS($C$1:C220,C220)=3,Data!E:E,Data!F:F))),MATCH(Upload!$C220,Data!$A:$A,0))</f>
        <v/>
      </c>
      <c r="G220" t="e">
        <f>VLOOKUP($C220,Lookup!$E:$J,2+_xlfn.XLOOKUP($E220,Lookup!$C:$C,Lookup!$B:$B),0)</f>
        <v>#N/A</v>
      </c>
    </row>
    <row r="221" spans="1:7" x14ac:dyDescent="0.25">
      <c r="A221" t="str">
        <f>Data!$C$12</f>
        <v>Enter Franchise Name HERE</v>
      </c>
      <c r="B221" t="str">
        <f>Data!$C$13</f>
        <v>Enter Office Name HERE</v>
      </c>
      <c r="C221">
        <f>IFERROR(IF(C220=MAX(Data!$A:$A),1,C220+1),1)</f>
        <v>16</v>
      </c>
      <c r="D221" t="str">
        <f>INDEX(Data!B:B,MATCH(Upload!C221,Data!A:A,0))</f>
        <v>Management Fees</v>
      </c>
      <c r="E221" t="e">
        <f>VLOOKUP(COUNTIFS($C$2:C221,C221),Lookup!B:C,2,0)</f>
        <v>#N/A</v>
      </c>
      <c r="F221">
        <f>INDEX(IF(COUNTIFS($C$1:C221,C221)=1,Data!C:C,IF(COUNTIFS($C$2:C221,C221)=2,Data!D:D,IF(COUNTIFS($C$1:C221,C221)=3,Data!E:E,Data!F:F))),MATCH(Upload!$C221,Data!$A:$A,0))</f>
        <v>0</v>
      </c>
      <c r="G221" t="e">
        <f>VLOOKUP($C221,Lookup!$E:$J,2+_xlfn.XLOOKUP($E221,Lookup!$C:$C,Lookup!$B:$B),0)</f>
        <v>#N/A</v>
      </c>
    </row>
    <row r="222" spans="1:7" x14ac:dyDescent="0.25">
      <c r="A222" t="str">
        <f>Data!$C$12</f>
        <v>Enter Franchise Name HERE</v>
      </c>
      <c r="B222" t="str">
        <f>Data!$C$13</f>
        <v>Enter Office Name HERE</v>
      </c>
      <c r="C222">
        <f>IFERROR(IF(C221=MAX(Data!$A:$A),1,C221+1),1)</f>
        <v>17</v>
      </c>
      <c r="D222" t="str">
        <f>INDEX(Data!B:B,MATCH(Upload!C222,Data!A:A,0))</f>
        <v>Letting Fees and Inspection fees</v>
      </c>
      <c r="E222" t="e">
        <f>VLOOKUP(COUNTIFS($C$2:C222,C222),Lookup!B:C,2,0)</f>
        <v>#N/A</v>
      </c>
      <c r="F222">
        <f>INDEX(IF(COUNTIFS($C$1:C222,C222)=1,Data!C:C,IF(COUNTIFS($C$2:C222,C222)=2,Data!D:D,IF(COUNTIFS($C$1:C222,C222)=3,Data!E:E,Data!F:F))),MATCH(Upload!$C222,Data!$A:$A,0))</f>
        <v>0</v>
      </c>
      <c r="G222" t="e">
        <f>VLOOKUP($C222,Lookup!$E:$J,2+_xlfn.XLOOKUP($E222,Lookup!$C:$C,Lookup!$B:$B),0)</f>
        <v>#N/A</v>
      </c>
    </row>
    <row r="223" spans="1:7" x14ac:dyDescent="0.25">
      <c r="A223" t="str">
        <f>Data!$C$12</f>
        <v>Enter Franchise Name HERE</v>
      </c>
      <c r="B223" t="str">
        <f>Data!$C$13</f>
        <v>Enter Office Name HERE</v>
      </c>
      <c r="C223">
        <f>IFERROR(IF(C222=MAX(Data!$A:$A),1,C222+1),1)</f>
        <v>18</v>
      </c>
      <c r="D223" t="str">
        <f>INDEX(Data!B:B,MATCH(Upload!C223,Data!A:A,0))</f>
        <v>All Landlord Recoveries Income (Gross amount is required)</v>
      </c>
      <c r="E223" t="e">
        <f>VLOOKUP(COUNTIFS($C$2:C223,C223),Lookup!B:C,2,0)</f>
        <v>#N/A</v>
      </c>
      <c r="F223">
        <f>INDEX(IF(COUNTIFS($C$1:C223,C223)=1,Data!C:C,IF(COUNTIFS($C$2:C223,C223)=2,Data!D:D,IF(COUNTIFS($C$1:C223,C223)=3,Data!E:E,Data!F:F))),MATCH(Upload!$C223,Data!$A:$A,0))</f>
        <v>0</v>
      </c>
      <c r="G223" t="e">
        <f>VLOOKUP($C223,Lookup!$E:$J,2+_xlfn.XLOOKUP($E223,Lookup!$C:$C,Lookup!$B:$B),0)</f>
        <v>#N/A</v>
      </c>
    </row>
    <row r="224" spans="1:7" x14ac:dyDescent="0.25">
      <c r="A224" t="str">
        <f>Data!$C$12</f>
        <v>Enter Franchise Name HERE</v>
      </c>
      <c r="B224" t="str">
        <f>Data!$C$13</f>
        <v>Enter Office Name HERE</v>
      </c>
      <c r="C224">
        <f>IFERROR(IF(C223=MAX(Data!$A:$A),1,C223+1),1)</f>
        <v>19</v>
      </c>
      <c r="D224" t="str">
        <f>INDEX(Data!B:B,MATCH(Upload!C224,Data!A:A,0))</f>
        <v>Less: Landlord Property Expenses that are recoverable i.e. advertising, credit/background checks, tribunal application fees etc.  (Gross amount is required; enter as negative amount)</v>
      </c>
      <c r="E224" t="e">
        <f>VLOOKUP(COUNTIFS($C$2:C224,C224),Lookup!B:C,2,0)</f>
        <v>#N/A</v>
      </c>
      <c r="F224">
        <f>INDEX(IF(COUNTIFS($C$1:C224,C224)=1,Data!C:C,IF(COUNTIFS($C$2:C224,C224)=2,Data!D:D,IF(COUNTIFS($C$1:C224,C224)=3,Data!E:E,Data!F:F))),MATCH(Upload!$C224,Data!$A:$A,0))</f>
        <v>0</v>
      </c>
      <c r="G224" t="e">
        <f>VLOOKUP($C224,Lookup!$E:$J,2+_xlfn.XLOOKUP($E224,Lookup!$C:$C,Lookup!$B:$B),0)</f>
        <v>#N/A</v>
      </c>
    </row>
    <row r="225" spans="1:7" x14ac:dyDescent="0.25">
      <c r="A225" t="str">
        <f>Data!$C$12</f>
        <v>Enter Franchise Name HERE</v>
      </c>
      <c r="B225" t="str">
        <f>Data!$C$13</f>
        <v>Enter Office Name HERE</v>
      </c>
      <c r="C225">
        <f>IFERROR(IF(C224=MAX(Data!$A:$A),1,C224+1),1)</f>
        <v>20</v>
      </c>
      <c r="D225" t="str">
        <f>INDEX(Data!B:B,MATCH(Upload!C225,Data!A:A,0))</f>
        <v>Other Property Management Revenue</v>
      </c>
      <c r="E225" t="e">
        <f>VLOOKUP(COUNTIFS($C$2:C225,C225),Lookup!B:C,2,0)</f>
        <v>#N/A</v>
      </c>
      <c r="F225">
        <f>INDEX(IF(COUNTIFS($C$1:C225,C225)=1,Data!C:C,IF(COUNTIFS($C$2:C225,C225)=2,Data!D:D,IF(COUNTIFS($C$1:C225,C225)=3,Data!E:E,Data!F:F))),MATCH(Upload!$C225,Data!$A:$A,0))</f>
        <v>0</v>
      </c>
      <c r="G225" t="e">
        <f>VLOOKUP($C225,Lookup!$E:$J,2+_xlfn.XLOOKUP($E225,Lookup!$C:$C,Lookup!$B:$B),0)</f>
        <v>#N/A</v>
      </c>
    </row>
    <row r="226" spans="1:7" x14ac:dyDescent="0.25">
      <c r="A226" t="str">
        <f>Data!$C$12</f>
        <v>Enter Franchise Name HERE</v>
      </c>
      <c r="B226" t="str">
        <f>Data!$C$13</f>
        <v>Enter Office Name HERE</v>
      </c>
      <c r="C226">
        <f>IFERROR(IF(C225=MAX(Data!$A:$A),1,C225+1),1)</f>
        <v>21</v>
      </c>
      <c r="D226" t="str">
        <f>INDEX(Data!B:B,MATCH(Upload!C226,Data!A:A,0))</f>
        <v>Total Property Management Revenue</v>
      </c>
      <c r="E226" t="e">
        <f>VLOOKUP(COUNTIFS($C$2:C226,C226),Lookup!B:C,2,0)</f>
        <v>#N/A</v>
      </c>
      <c r="F226" t="str">
        <f>INDEX(IF(COUNTIFS($C$1:C226,C226)=1,Data!C:C,IF(COUNTIFS($C$2:C226,C226)=2,Data!D:D,IF(COUNTIFS($C$1:C226,C226)=3,Data!E:E,Data!F:F))),MATCH(Upload!$C226,Data!$A:$A,0))</f>
        <v/>
      </c>
      <c r="G226" t="e">
        <f>VLOOKUP($C226,Lookup!$E:$J,2+_xlfn.XLOOKUP($E226,Lookup!$C:$C,Lookup!$B:$B),0)</f>
        <v>#N/A</v>
      </c>
    </row>
    <row r="227" spans="1:7" x14ac:dyDescent="0.25">
      <c r="A227" t="str">
        <f>Data!$C$12</f>
        <v>Enter Franchise Name HERE</v>
      </c>
      <c r="B227" t="str">
        <f>Data!$C$13</f>
        <v>Enter Office Name HERE</v>
      </c>
      <c r="C227">
        <f>IFERROR(IF(C226=MAX(Data!$A:$A),1,C226+1),1)</f>
        <v>22</v>
      </c>
      <c r="D227" t="str">
        <f>INDEX(Data!B:B,MATCH(Upload!C227,Data!A:A,0))</f>
        <v>Other Income - e.g. mortgage broking referral fees, interest, MV profit, misc.</v>
      </c>
      <c r="E227" t="e">
        <f>VLOOKUP(COUNTIFS($C$2:C227,C227),Lookup!B:C,2,0)</f>
        <v>#N/A</v>
      </c>
      <c r="F227">
        <f>INDEX(IF(COUNTIFS($C$1:C227,C227)=1,Data!C:C,IF(COUNTIFS($C$2:C227,C227)=2,Data!D:D,IF(COUNTIFS($C$1:C227,C227)=3,Data!E:E,Data!F:F))),MATCH(Upload!$C227,Data!$A:$A,0))</f>
        <v>0</v>
      </c>
      <c r="G227" t="e">
        <f>VLOOKUP($C227,Lookup!$E:$J,2+_xlfn.XLOOKUP($E227,Lookup!$C:$C,Lookup!$B:$B),0)</f>
        <v>#N/A</v>
      </c>
    </row>
    <row r="228" spans="1:7" x14ac:dyDescent="0.25">
      <c r="A228" t="str">
        <f>Data!$C$12</f>
        <v>Enter Franchise Name HERE</v>
      </c>
      <c r="B228" t="str">
        <f>Data!$C$13</f>
        <v>Enter Office Name HERE</v>
      </c>
      <c r="C228">
        <f>IFERROR(IF(C227=MAX(Data!$A:$A),1,C227+1),1)</f>
        <v>23</v>
      </c>
      <c r="D228" t="str">
        <f>INDEX(Data!B:B,MATCH(Upload!C228,Data!A:A,0))</f>
        <v>Total Other Income</v>
      </c>
      <c r="E228" t="e">
        <f>VLOOKUP(COUNTIFS($C$2:C228,C228),Lookup!B:C,2,0)</f>
        <v>#N/A</v>
      </c>
      <c r="F228" t="str">
        <f>INDEX(IF(COUNTIFS($C$1:C228,C228)=1,Data!C:C,IF(COUNTIFS($C$2:C228,C228)=2,Data!D:D,IF(COUNTIFS($C$1:C228,C228)=3,Data!E:E,Data!F:F))),MATCH(Upload!$C228,Data!$A:$A,0))</f>
        <v/>
      </c>
      <c r="G228" t="e">
        <f>VLOOKUP($C228,Lookup!$E:$J,2+_xlfn.XLOOKUP($E228,Lookup!$C:$C,Lookup!$B:$B),0)</f>
        <v>#N/A</v>
      </c>
    </row>
    <row r="229" spans="1:7" x14ac:dyDescent="0.25">
      <c r="A229" t="str">
        <f>Data!$C$12</f>
        <v>Enter Franchise Name HERE</v>
      </c>
      <c r="B229" t="str">
        <f>Data!$C$13</f>
        <v>Enter Office Name HERE</v>
      </c>
      <c r="C229">
        <f>IFERROR(IF(C228=MAX(Data!$A:$A),1,C228+1),1)</f>
        <v>24</v>
      </c>
      <c r="D229" t="str">
        <f>INDEX(Data!B:B,MATCH(Upload!C229,Data!A:A,0))</f>
        <v>TOTAL REVENUE FROM TRADING</v>
      </c>
      <c r="E229" t="e">
        <f>VLOOKUP(COUNTIFS($C$2:C229,C229),Lookup!B:C,2,0)</f>
        <v>#N/A</v>
      </c>
      <c r="F229" t="str">
        <f>INDEX(IF(COUNTIFS($C$1:C229,C229)=1,Data!C:C,IF(COUNTIFS($C$2:C229,C229)=2,Data!D:D,IF(COUNTIFS($C$1:C229,C229)=3,Data!E:E,Data!F:F))),MATCH(Upload!$C229,Data!$A:$A,0))</f>
        <v/>
      </c>
      <c r="G229" t="e">
        <f>VLOOKUP($C229,Lookup!$E:$J,2+_xlfn.XLOOKUP($E229,Lookup!$C:$C,Lookup!$B:$B),0)</f>
        <v>#N/A</v>
      </c>
    </row>
    <row r="230" spans="1:7" x14ac:dyDescent="0.25">
      <c r="A230" t="str">
        <f>Data!$C$12</f>
        <v>Enter Franchise Name HERE</v>
      </c>
      <c r="B230" t="str">
        <f>Data!$C$13</f>
        <v>Enter Office Name HERE</v>
      </c>
      <c r="C230">
        <f>IFERROR(IF(C229=MAX(Data!$A:$A),1,C229+1),1)</f>
        <v>25</v>
      </c>
      <c r="D230" t="str">
        <f>INDEX(Data!B:B,MATCH(Upload!C230,Data!A:A,0))</f>
        <v>Gross Franchise Fees</v>
      </c>
      <c r="E230" t="e">
        <f>VLOOKUP(COUNTIFS($C$2:C230,C230),Lookup!B:C,2,0)</f>
        <v>#N/A</v>
      </c>
      <c r="F230">
        <f>INDEX(IF(COUNTIFS($C$1:C230,C230)=1,Data!C:C,IF(COUNTIFS($C$2:C230,C230)=2,Data!D:D,IF(COUNTIFS($C$1:C230,C230)=3,Data!E:E,Data!F:F))),MATCH(Upload!$C230,Data!$A:$A,0))</f>
        <v>0</v>
      </c>
      <c r="G230" t="e">
        <f>VLOOKUP($C230,Lookup!$E:$J,2+_xlfn.XLOOKUP($E230,Lookup!$C:$C,Lookup!$B:$B),0)</f>
        <v>#N/A</v>
      </c>
    </row>
    <row r="231" spans="1:7" x14ac:dyDescent="0.25">
      <c r="A231" t="str">
        <f>Data!$C$12</f>
        <v>Enter Franchise Name HERE</v>
      </c>
      <c r="B231" t="str">
        <f>Data!$C$13</f>
        <v>Enter Office Name HERE</v>
      </c>
      <c r="C231">
        <f>IFERROR(IF(C230=MAX(Data!$A:$A),1,C230+1),1)</f>
        <v>26</v>
      </c>
      <c r="D231" t="str">
        <f>INDEX(Data!B:B,MATCH(Upload!C231,Data!A:A,0))</f>
        <v>Less: Rebates Received (please enter as a negative)</v>
      </c>
      <c r="E231" t="e">
        <f>VLOOKUP(COUNTIFS($C$2:C231,C231),Lookup!B:C,2,0)</f>
        <v>#N/A</v>
      </c>
      <c r="F231">
        <f>INDEX(IF(COUNTIFS($C$1:C231,C231)=1,Data!C:C,IF(COUNTIFS($C$2:C231,C231)=2,Data!D:D,IF(COUNTIFS($C$1:C231,C231)=3,Data!E:E,Data!F:F))),MATCH(Upload!$C231,Data!$A:$A,0))</f>
        <v>0</v>
      </c>
      <c r="G231" t="e">
        <f>VLOOKUP($C231,Lookup!$E:$J,2+_xlfn.XLOOKUP($E231,Lookup!$C:$C,Lookup!$B:$B),0)</f>
        <v>#N/A</v>
      </c>
    </row>
    <row r="232" spans="1:7" x14ac:dyDescent="0.25">
      <c r="A232" t="str">
        <f>Data!$C$12</f>
        <v>Enter Franchise Name HERE</v>
      </c>
      <c r="B232" t="str">
        <f>Data!$C$13</f>
        <v>Enter Office Name HERE</v>
      </c>
      <c r="C232">
        <f>IFERROR(IF(C231=MAX(Data!$A:$A),1,C231+1),1)</f>
        <v>27</v>
      </c>
      <c r="D232" t="str">
        <f>INDEX(Data!B:B,MATCH(Upload!C232,Data!A:A,0))</f>
        <v>Net Franchise Fees</v>
      </c>
      <c r="E232" t="e">
        <f>VLOOKUP(COUNTIFS($C$2:C232,C232),Lookup!B:C,2,0)</f>
        <v>#N/A</v>
      </c>
      <c r="F232" t="str">
        <f>INDEX(IF(COUNTIFS($C$1:C232,C232)=1,Data!C:C,IF(COUNTIFS($C$2:C232,C232)=2,Data!D:D,IF(COUNTIFS($C$1:C232,C232)=3,Data!E:E,Data!F:F))),MATCH(Upload!$C232,Data!$A:$A,0))</f>
        <v/>
      </c>
      <c r="G232" t="e">
        <f>VLOOKUP($C232,Lookup!$E:$J,2+_xlfn.XLOOKUP($E232,Lookup!$C:$C,Lookup!$B:$B),0)</f>
        <v>#N/A</v>
      </c>
    </row>
    <row r="233" spans="1:7" x14ac:dyDescent="0.25">
      <c r="A233" t="str">
        <f>Data!$C$12</f>
        <v>Enter Franchise Name HERE</v>
      </c>
      <c r="B233" t="str">
        <f>Data!$C$13</f>
        <v>Enter Office Name HERE</v>
      </c>
      <c r="C233">
        <f>IFERROR(IF(C232=MAX(Data!$A:$A),1,C232+1),1)</f>
        <v>28</v>
      </c>
      <c r="D233" t="str">
        <f>INDEX(Data!B:B,MATCH(Upload!C233,Data!A:A,0))</f>
        <v>Owners and Managers (selling commissions)</v>
      </c>
      <c r="E233" t="e">
        <f>VLOOKUP(COUNTIFS($C$2:C233,C233),Lookup!B:C,2,0)</f>
        <v>#N/A</v>
      </c>
      <c r="F233">
        <f>INDEX(IF(COUNTIFS($C$1:C233,C233)=1,Data!C:C,IF(COUNTIFS($C$2:C233,C233)=2,Data!D:D,IF(COUNTIFS($C$1:C233,C233)=3,Data!E:E,Data!F:F))),MATCH(Upload!$C233,Data!$A:$A,0))</f>
        <v>0</v>
      </c>
      <c r="G233" t="e">
        <f>VLOOKUP($C233,Lookup!$E:$J,2+_xlfn.XLOOKUP($E233,Lookup!$C:$C,Lookup!$B:$B),0)</f>
        <v>#N/A</v>
      </c>
    </row>
    <row r="234" spans="1:7" x14ac:dyDescent="0.25">
      <c r="A234" t="str">
        <f>Data!$C$12</f>
        <v>Enter Franchise Name HERE</v>
      </c>
      <c r="B234" t="str">
        <f>Data!$C$13</f>
        <v>Enter Office Name HERE</v>
      </c>
      <c r="C234">
        <f>IFERROR(IF(C233=MAX(Data!$A:$A),1,C233+1),1)</f>
        <v>29</v>
      </c>
      <c r="D234" t="str">
        <f>INDEX(Data!B:B,MATCH(Upload!C234,Data!A:A,0))</f>
        <v>Sales Consultants</v>
      </c>
      <c r="E234" t="e">
        <f>VLOOKUP(COUNTIFS($C$2:C234,C234),Lookup!B:C,2,0)</f>
        <v>#N/A</v>
      </c>
      <c r="F234">
        <f>INDEX(IF(COUNTIFS($C$1:C234,C234)=1,Data!C:C,IF(COUNTIFS($C$2:C234,C234)=2,Data!D:D,IF(COUNTIFS($C$1:C234,C234)=3,Data!E:E,Data!F:F))),MATCH(Upload!$C234,Data!$A:$A,0))</f>
        <v>0</v>
      </c>
      <c r="G234" t="e">
        <f>VLOOKUP($C234,Lookup!$E:$J,2+_xlfn.XLOOKUP($E234,Lookup!$C:$C,Lookup!$B:$B),0)</f>
        <v>#N/A</v>
      </c>
    </row>
    <row r="235" spans="1:7" x14ac:dyDescent="0.25">
      <c r="A235" t="str">
        <f>Data!$C$12</f>
        <v>Enter Franchise Name HERE</v>
      </c>
      <c r="B235" t="str">
        <f>Data!$C$13</f>
        <v>Enter Office Name HERE</v>
      </c>
      <c r="C235">
        <f>IFERROR(IF(C234=MAX(Data!$A:$A),1,C234+1),1)</f>
        <v>30</v>
      </c>
      <c r="D235" t="str">
        <f>INDEX(Data!B:B,MATCH(Upload!C235,Data!A:A,0))</f>
        <v>Property Managers (including Letting Agents/ Inspection Agents/Tenancy Managers)</v>
      </c>
      <c r="E235" t="e">
        <f>VLOOKUP(COUNTIFS($C$2:C235,C235),Lookup!B:C,2,0)</f>
        <v>#N/A</v>
      </c>
      <c r="F235">
        <f>INDEX(IF(COUNTIFS($C$1:C235,C235)=1,Data!C:C,IF(COUNTIFS($C$2:C235,C235)=2,Data!D:D,IF(COUNTIFS($C$1:C235,C235)=3,Data!E:E,Data!F:F))),MATCH(Upload!$C235,Data!$A:$A,0))</f>
        <v>0</v>
      </c>
      <c r="G235" t="e">
        <f>VLOOKUP($C235,Lookup!$E:$J,2+_xlfn.XLOOKUP($E235,Lookup!$C:$C,Lookup!$B:$B),0)</f>
        <v>#N/A</v>
      </c>
    </row>
    <row r="236" spans="1:7" x14ac:dyDescent="0.25">
      <c r="A236" t="str">
        <f>Data!$C$12</f>
        <v>Enter Franchise Name HERE</v>
      </c>
      <c r="B236" t="str">
        <f>Data!$C$13</f>
        <v>Enter Office Name HERE</v>
      </c>
      <c r="C236">
        <f>IFERROR(IF(C235=MAX(Data!$A:$A),1,C235+1),1)</f>
        <v>31</v>
      </c>
      <c r="D236" t="str">
        <f>INDEX(Data!B:B,MATCH(Upload!C236,Data!A:A,0))</f>
        <v>Other Sales / PM Staff Salary Costs (car allowances, FBT, Work cover etc.)</v>
      </c>
      <c r="E236" t="e">
        <f>VLOOKUP(COUNTIFS($C$2:C236,C236),Lookup!B:C,2,0)</f>
        <v>#N/A</v>
      </c>
      <c r="F236">
        <f>INDEX(IF(COUNTIFS($C$1:C236,C236)=1,Data!C:C,IF(COUNTIFS($C$2:C236,C236)=2,Data!D:D,IF(COUNTIFS($C$1:C236,C236)=3,Data!E:E,Data!F:F))),MATCH(Upload!$C236,Data!$A:$A,0))</f>
        <v>0</v>
      </c>
      <c r="G236" t="e">
        <f>VLOOKUP($C236,Lookup!$E:$J,2+_xlfn.XLOOKUP($E236,Lookup!$C:$C,Lookup!$B:$B),0)</f>
        <v>#N/A</v>
      </c>
    </row>
    <row r="237" spans="1:7" x14ac:dyDescent="0.25">
      <c r="A237" t="str">
        <f>Data!$C$12</f>
        <v>Enter Franchise Name HERE</v>
      </c>
      <c r="B237" t="str">
        <f>Data!$C$13</f>
        <v>Enter Office Name HERE</v>
      </c>
      <c r="C237">
        <f>IFERROR(IF(C236=MAX(Data!$A:$A),1,C236+1),1)</f>
        <v>32</v>
      </c>
      <c r="D237" t="str">
        <f>INDEX(Data!B:B,MATCH(Upload!C237,Data!A:A,0))</f>
        <v>Total Staff Salary/Commission Costs</v>
      </c>
      <c r="E237" t="e">
        <f>VLOOKUP(COUNTIFS($C$2:C237,C237),Lookup!B:C,2,0)</f>
        <v>#N/A</v>
      </c>
      <c r="F237" t="str">
        <f>INDEX(IF(COUNTIFS($C$1:C237,C237)=1,Data!C:C,IF(COUNTIFS($C$2:C237,C237)=2,Data!D:D,IF(COUNTIFS($C$1:C237,C237)=3,Data!E:E,Data!F:F))),MATCH(Upload!$C237,Data!$A:$A,0))</f>
        <v/>
      </c>
      <c r="G237" t="e">
        <f>VLOOKUP($C237,Lookup!$E:$J,2+_xlfn.XLOOKUP($E237,Lookup!$C:$C,Lookup!$B:$B),0)</f>
        <v>#N/A</v>
      </c>
    </row>
    <row r="238" spans="1:7" x14ac:dyDescent="0.25">
      <c r="A238" t="str">
        <f>Data!$C$12</f>
        <v>Enter Franchise Name HERE</v>
      </c>
      <c r="B238" t="str">
        <f>Data!$C$13</f>
        <v>Enter Office Name HERE</v>
      </c>
      <c r="C238">
        <f>IFERROR(IF(C237=MAX(Data!$A:$A),1,C237+1),1)</f>
        <v>33</v>
      </c>
      <c r="D238" t="str">
        <f>INDEX(Data!B:B,MATCH(Upload!C238,Data!A:A,0))</f>
        <v>Commissions / referrals to non-staff members</v>
      </c>
      <c r="E238" t="e">
        <f>VLOOKUP(COUNTIFS($C$2:C238,C238),Lookup!B:C,2,0)</f>
        <v>#N/A</v>
      </c>
      <c r="F238">
        <f>INDEX(IF(COUNTIFS($C$1:C238,C238)=1,Data!C:C,IF(COUNTIFS($C$2:C238,C238)=2,Data!D:D,IF(COUNTIFS($C$1:C238,C238)=3,Data!E:E,Data!F:F))),MATCH(Upload!$C238,Data!$A:$A,0))</f>
        <v>0</v>
      </c>
      <c r="G238" t="e">
        <f>VLOOKUP($C238,Lookup!$E:$J,2+_xlfn.XLOOKUP($E238,Lookup!$C:$C,Lookup!$B:$B),0)</f>
        <v>#N/A</v>
      </c>
    </row>
    <row r="239" spans="1:7" x14ac:dyDescent="0.25">
      <c r="A239" t="str">
        <f>Data!$C$12</f>
        <v>Enter Franchise Name HERE</v>
      </c>
      <c r="B239" t="str">
        <f>Data!$C$13</f>
        <v>Enter Office Name HERE</v>
      </c>
      <c r="C239">
        <f>IFERROR(IF(C238=MAX(Data!$A:$A),1,C238+1),1)</f>
        <v>34</v>
      </c>
      <c r="D239" t="str">
        <f>INDEX(Data!B:B,MATCH(Upload!C239,Data!A:A,0))</f>
        <v>TOTAL DIRECT OPERATING COSTS</v>
      </c>
      <c r="E239" t="e">
        <f>VLOOKUP(COUNTIFS($C$2:C239,C239),Lookup!B:C,2,0)</f>
        <v>#N/A</v>
      </c>
      <c r="F239" t="str">
        <f>INDEX(IF(COUNTIFS($C$1:C239,C239)=1,Data!C:C,IF(COUNTIFS($C$2:C239,C239)=2,Data!D:D,IF(COUNTIFS($C$1:C239,C239)=3,Data!E:E,Data!F:F))),MATCH(Upload!$C239,Data!$A:$A,0))</f>
        <v/>
      </c>
      <c r="G239" t="e">
        <f>VLOOKUP($C239,Lookup!$E:$J,2+_xlfn.XLOOKUP($E239,Lookup!$C:$C,Lookup!$B:$B),0)</f>
        <v>#N/A</v>
      </c>
    </row>
    <row r="240" spans="1:7" x14ac:dyDescent="0.25">
      <c r="A240" t="str">
        <f>Data!$C$12</f>
        <v>Enter Franchise Name HERE</v>
      </c>
      <c r="B240" t="str">
        <f>Data!$C$13</f>
        <v>Enter Office Name HERE</v>
      </c>
      <c r="C240">
        <f>IFERROR(IF(C239=MAX(Data!$A:$A),1,C239+1),1)</f>
        <v>35</v>
      </c>
      <c r="D240" t="str">
        <f>INDEX(Data!B:B,MATCH(Upload!C240,Data!A:A,0))</f>
        <v>GROSS PROFIT FROM OPERATIONS</v>
      </c>
      <c r="E240" t="e">
        <f>VLOOKUP(COUNTIFS($C$2:C240,C240),Lookup!B:C,2,0)</f>
        <v>#N/A</v>
      </c>
      <c r="F240" t="str">
        <f>INDEX(IF(COUNTIFS($C$1:C240,C240)=1,Data!C:C,IF(COUNTIFS($C$2:C240,C240)=2,Data!D:D,IF(COUNTIFS($C$1:C240,C240)=3,Data!E:E,Data!F:F))),MATCH(Upload!$C240,Data!$A:$A,0))</f>
        <v/>
      </c>
      <c r="G240" t="e">
        <f>VLOOKUP($C240,Lookup!$E:$J,2+_xlfn.XLOOKUP($E240,Lookup!$C:$C,Lookup!$B:$B),0)</f>
        <v>#N/A</v>
      </c>
    </row>
    <row r="241" spans="1:7" x14ac:dyDescent="0.25">
      <c r="A241" t="str">
        <f>Data!$C$12</f>
        <v>Enter Franchise Name HERE</v>
      </c>
      <c r="B241" t="str">
        <f>Data!$C$13</f>
        <v>Enter Office Name HERE</v>
      </c>
      <c r="C241">
        <f>IFERROR(IF(C240=MAX(Data!$A:$A),1,C240+1),1)</f>
        <v>36</v>
      </c>
      <c r="D241" t="str">
        <f>INDEX(Data!B:B,MATCH(Upload!C241,Data!A:A,0))</f>
        <v>Print &amp; Digital Advertising, Sponsorship and Other</v>
      </c>
      <c r="E241" t="e">
        <f>VLOOKUP(COUNTIFS($C$2:C241,C241),Lookup!B:C,2,0)</f>
        <v>#N/A</v>
      </c>
      <c r="F241">
        <f>INDEX(IF(COUNTIFS($C$1:C241,C241)=1,Data!C:C,IF(COUNTIFS($C$2:C241,C241)=2,Data!D:D,IF(COUNTIFS($C$1:C241,C241)=3,Data!E:E,Data!F:F))),MATCH(Upload!$C241,Data!$A:$A,0))</f>
        <v>0</v>
      </c>
      <c r="G241" t="e">
        <f>VLOOKUP($C241,Lookup!$E:$J,2+_xlfn.XLOOKUP($E241,Lookup!$C:$C,Lookup!$B:$B),0)</f>
        <v>#N/A</v>
      </c>
    </row>
    <row r="242" spans="1:7" x14ac:dyDescent="0.25">
      <c r="A242" t="str">
        <f>Data!$C$12</f>
        <v>Enter Franchise Name HERE</v>
      </c>
      <c r="B242" t="str">
        <f>Data!$C$13</f>
        <v>Enter Office Name HERE</v>
      </c>
      <c r="C242">
        <f>IFERROR(IF(C241=MAX(Data!$A:$A),1,C241+1),1)</f>
        <v>37</v>
      </c>
      <c r="D242" t="str">
        <f>INDEX(Data!B:B,MATCH(Upload!C242,Data!A:A,0))</f>
        <v>Total Advertising and Promotion Expense</v>
      </c>
      <c r="E242" t="e">
        <f>VLOOKUP(COUNTIFS($C$2:C242,C242),Lookup!B:C,2,0)</f>
        <v>#N/A</v>
      </c>
      <c r="F242" t="str">
        <f>INDEX(IF(COUNTIFS($C$1:C242,C242)=1,Data!C:C,IF(COUNTIFS($C$2:C242,C242)=2,Data!D:D,IF(COUNTIFS($C$1:C242,C242)=3,Data!E:E,Data!F:F))),MATCH(Upload!$C242,Data!$A:$A,0))</f>
        <v/>
      </c>
      <c r="G242" t="e">
        <f>VLOOKUP($C242,Lookup!$E:$J,2+_xlfn.XLOOKUP($E242,Lookup!$C:$C,Lookup!$B:$B),0)</f>
        <v>#N/A</v>
      </c>
    </row>
    <row r="243" spans="1:7" x14ac:dyDescent="0.25">
      <c r="A243" t="str">
        <f>Data!$C$12</f>
        <v>Enter Franchise Name HERE</v>
      </c>
      <c r="B243" t="str">
        <f>Data!$C$13</f>
        <v>Enter Office Name HERE</v>
      </c>
      <c r="C243">
        <f>IFERROR(IF(C242=MAX(Data!$A:$A),1,C242+1),1)</f>
        <v>38</v>
      </c>
      <c r="D243" t="str">
        <f>INDEX(Data!B:B,MATCH(Upload!C243,Data!A:A,0))</f>
        <v xml:space="preserve">Salaries - Owners and Managers </v>
      </c>
      <c r="E243" t="e">
        <f>VLOOKUP(COUNTIFS($C$2:C243,C243),Lookup!B:C,2,0)</f>
        <v>#N/A</v>
      </c>
      <c r="F243">
        <f>INDEX(IF(COUNTIFS($C$1:C243,C243)=1,Data!C:C,IF(COUNTIFS($C$2:C243,C243)=2,Data!D:D,IF(COUNTIFS($C$1:C243,C243)=3,Data!E:E,Data!F:F))),MATCH(Upload!$C243,Data!$A:$A,0))</f>
        <v>0</v>
      </c>
      <c r="G243" t="e">
        <f>VLOOKUP($C243,Lookup!$E:$J,2+_xlfn.XLOOKUP($E243,Lookup!$C:$C,Lookup!$B:$B),0)</f>
        <v>#N/A</v>
      </c>
    </row>
    <row r="244" spans="1:7" x14ac:dyDescent="0.25">
      <c r="A244" t="str">
        <f>Data!$C$12</f>
        <v>Enter Franchise Name HERE</v>
      </c>
      <c r="B244" t="str">
        <f>Data!$C$13</f>
        <v>Enter Office Name HERE</v>
      </c>
      <c r="C244">
        <f>IFERROR(IF(C243=MAX(Data!$A:$A),1,C243+1),1)</f>
        <v>39</v>
      </c>
      <c r="D244" t="str">
        <f>INDEX(Data!B:B,MATCH(Upload!C244,Data!A:A,0))</f>
        <v>Salaries - BDM's (non-selling)</v>
      </c>
      <c r="E244" t="e">
        <f>VLOOKUP(COUNTIFS($C$2:C244,C244),Lookup!B:C,2,0)</f>
        <v>#N/A</v>
      </c>
      <c r="F244">
        <f>INDEX(IF(COUNTIFS($C$1:C244,C244)=1,Data!C:C,IF(COUNTIFS($C$2:C244,C244)=2,Data!D:D,IF(COUNTIFS($C$1:C244,C244)=3,Data!E:E,Data!F:F))),MATCH(Upload!$C244,Data!$A:$A,0))</f>
        <v>0</v>
      </c>
      <c r="G244" t="e">
        <f>VLOOKUP($C244,Lookup!$E:$J,2+_xlfn.XLOOKUP($E244,Lookup!$C:$C,Lookup!$B:$B),0)</f>
        <v>#N/A</v>
      </c>
    </row>
    <row r="245" spans="1:7" x14ac:dyDescent="0.25">
      <c r="A245" t="str">
        <f>Data!$C$12</f>
        <v>Enter Franchise Name HERE</v>
      </c>
      <c r="B245" t="str">
        <f>Data!$C$13</f>
        <v>Enter Office Name HERE</v>
      </c>
      <c r="C245">
        <f>IFERROR(IF(C244=MAX(Data!$A:$A),1,C244+1),1)</f>
        <v>40</v>
      </c>
      <c r="D245" t="str">
        <f>INDEX(Data!B:B,MATCH(Upload!C245,Data!A:A,0))</f>
        <v>Salaries - Administration/Clerical Staff only (including Virtual Assist costs)</v>
      </c>
      <c r="E245" t="e">
        <f>VLOOKUP(COUNTIFS($C$2:C245,C245),Lookup!B:C,2,0)</f>
        <v>#N/A</v>
      </c>
      <c r="F245">
        <f>INDEX(IF(COUNTIFS($C$1:C245,C245)=1,Data!C:C,IF(COUNTIFS($C$2:C245,C245)=2,Data!D:D,IF(COUNTIFS($C$1:C245,C245)=3,Data!E:E,Data!F:F))),MATCH(Upload!$C245,Data!$A:$A,0))</f>
        <v>0</v>
      </c>
      <c r="G245" t="e">
        <f>VLOOKUP($C245,Lookup!$E:$J,2+_xlfn.XLOOKUP($E245,Lookup!$C:$C,Lookup!$B:$B),0)</f>
        <v>#N/A</v>
      </c>
    </row>
    <row r="246" spans="1:7" x14ac:dyDescent="0.25">
      <c r="A246" t="str">
        <f>Data!$C$12</f>
        <v>Enter Franchise Name HERE</v>
      </c>
      <c r="B246" t="str">
        <f>Data!$C$13</f>
        <v>Enter Office Name HERE</v>
      </c>
      <c r="C246">
        <f>IFERROR(IF(C245=MAX(Data!$A:$A),1,C245+1),1)</f>
        <v>41</v>
      </c>
      <c r="D246" t="str">
        <f>INDEX(Data!B:B,MATCH(Upload!C246,Data!A:A,0))</f>
        <v>Other Admin and support staff costs i.e. FBT, Workcover, recruitment fees)</v>
      </c>
      <c r="E246" t="e">
        <f>VLOOKUP(COUNTIFS($C$2:C246,C246),Lookup!B:C,2,0)</f>
        <v>#N/A</v>
      </c>
      <c r="F246">
        <f>INDEX(IF(COUNTIFS($C$1:C246,C246)=1,Data!C:C,IF(COUNTIFS($C$2:C246,C246)=2,Data!D:D,IF(COUNTIFS($C$1:C246,C246)=3,Data!E:E,Data!F:F))),MATCH(Upload!$C246,Data!$A:$A,0))</f>
        <v>0</v>
      </c>
      <c r="G246" t="e">
        <f>VLOOKUP($C246,Lookup!$E:$J,2+_xlfn.XLOOKUP($E246,Lookup!$C:$C,Lookup!$B:$B),0)</f>
        <v>#N/A</v>
      </c>
    </row>
    <row r="247" spans="1:7" x14ac:dyDescent="0.25">
      <c r="A247" t="str">
        <f>Data!$C$12</f>
        <v>Enter Franchise Name HERE</v>
      </c>
      <c r="B247" t="str">
        <f>Data!$C$13</f>
        <v>Enter Office Name HERE</v>
      </c>
      <c r="C247">
        <f>IFERROR(IF(C246=MAX(Data!$A:$A),1,C246+1),1)</f>
        <v>42</v>
      </c>
      <c r="D247" t="str">
        <f>INDEX(Data!B:B,MATCH(Upload!C247,Data!A:A,0))</f>
        <v>Total Admin. and Support Staff Costs</v>
      </c>
      <c r="E247" t="e">
        <f>VLOOKUP(COUNTIFS($C$2:C247,C247),Lookup!B:C,2,0)</f>
        <v>#N/A</v>
      </c>
      <c r="F247" t="str">
        <f>INDEX(IF(COUNTIFS($C$1:C247,C247)=1,Data!C:C,IF(COUNTIFS($C$2:C247,C247)=2,Data!D:D,IF(COUNTIFS($C$1:C247,C247)=3,Data!E:E,Data!F:F))),MATCH(Upload!$C247,Data!$A:$A,0))</f>
        <v/>
      </c>
      <c r="G247" t="e">
        <f>VLOOKUP($C247,Lookup!$E:$J,2+_xlfn.XLOOKUP($E247,Lookup!$C:$C,Lookup!$B:$B),0)</f>
        <v>#N/A</v>
      </c>
    </row>
    <row r="248" spans="1:7" x14ac:dyDescent="0.25">
      <c r="A248" t="str">
        <f>Data!$C$12</f>
        <v>Enter Franchise Name HERE</v>
      </c>
      <c r="B248" t="str">
        <f>Data!$C$13</f>
        <v>Enter Office Name HERE</v>
      </c>
      <c r="C248">
        <f>IFERROR(IF(C247=MAX(Data!$A:$A),1,C247+1),1)</f>
        <v>43</v>
      </c>
      <c r="D248" t="str">
        <f>INDEX(Data!B:B,MATCH(Upload!C248,Data!A:A,0))</f>
        <v>Premises / Occupancy Costs</v>
      </c>
      <c r="E248" t="e">
        <f>VLOOKUP(COUNTIFS($C$2:C248,C248),Lookup!B:C,2,0)</f>
        <v>#N/A</v>
      </c>
      <c r="F248">
        <f>INDEX(IF(COUNTIFS($C$1:C248,C248)=1,Data!C:C,IF(COUNTIFS($C$2:C248,C248)=2,Data!D:D,IF(COUNTIFS($C$1:C248,C248)=3,Data!E:E,Data!F:F))),MATCH(Upload!$C248,Data!$A:$A,0))</f>
        <v>0</v>
      </c>
      <c r="G248" t="e">
        <f>VLOOKUP($C248,Lookup!$E:$J,2+_xlfn.XLOOKUP($E248,Lookup!$C:$C,Lookup!$B:$B),0)</f>
        <v>#N/A</v>
      </c>
    </row>
    <row r="249" spans="1:7" x14ac:dyDescent="0.25">
      <c r="A249" t="str">
        <f>Data!$C$12</f>
        <v>Enter Franchise Name HERE</v>
      </c>
      <c r="B249" t="str">
        <f>Data!$C$13</f>
        <v>Enter Office Name HERE</v>
      </c>
      <c r="C249">
        <f>IFERROR(IF(C248=MAX(Data!$A:$A),1,C248+1),1)</f>
        <v>44</v>
      </c>
      <c r="D249" t="str">
        <f>INDEX(Data!B:B,MATCH(Upload!C249,Data!A:A,0))</f>
        <v>Information Technology Costs</v>
      </c>
      <c r="E249" t="e">
        <f>VLOOKUP(COUNTIFS($C$2:C249,C249),Lookup!B:C,2,0)</f>
        <v>#N/A</v>
      </c>
      <c r="F249">
        <f>INDEX(IF(COUNTIFS($C$1:C249,C249)=1,Data!C:C,IF(COUNTIFS($C$2:C249,C249)=2,Data!D:D,IF(COUNTIFS($C$1:C249,C249)=3,Data!E:E,Data!F:F))),MATCH(Upload!$C249,Data!$A:$A,0))</f>
        <v>0</v>
      </c>
      <c r="G249" t="e">
        <f>VLOOKUP($C249,Lookup!$E:$J,2+_xlfn.XLOOKUP($E249,Lookup!$C:$C,Lookup!$B:$B),0)</f>
        <v>#N/A</v>
      </c>
    </row>
    <row r="250" spans="1:7" x14ac:dyDescent="0.25">
      <c r="A250" t="str">
        <f>Data!$C$12</f>
        <v>Enter Franchise Name HERE</v>
      </c>
      <c r="B250" t="str">
        <f>Data!$C$13</f>
        <v>Enter Office Name HERE</v>
      </c>
      <c r="C250">
        <f>IFERROR(IF(C249=MAX(Data!$A:$A),1,C249+1),1)</f>
        <v>45</v>
      </c>
      <c r="D250" t="str">
        <f>INDEX(Data!B:B,MATCH(Upload!C250,Data!A:A,0))</f>
        <v>Motor Vehicle Costs</v>
      </c>
      <c r="E250" t="e">
        <f>VLOOKUP(COUNTIFS($C$2:C250,C250),Lookup!B:C,2,0)</f>
        <v>#N/A</v>
      </c>
      <c r="F250">
        <f>INDEX(IF(COUNTIFS($C$1:C250,C250)=1,Data!C:C,IF(COUNTIFS($C$2:C250,C250)=2,Data!D:D,IF(COUNTIFS($C$1:C250,C250)=3,Data!E:E,Data!F:F))),MATCH(Upload!$C250,Data!$A:$A,0))</f>
        <v>0</v>
      </c>
      <c r="G250" t="e">
        <f>VLOOKUP($C250,Lookup!$E:$J,2+_xlfn.XLOOKUP($E250,Lookup!$C:$C,Lookup!$B:$B),0)</f>
        <v>#N/A</v>
      </c>
    </row>
    <row r="251" spans="1:7" x14ac:dyDescent="0.25">
      <c r="A251" t="str">
        <f>Data!$C$12</f>
        <v>Enter Franchise Name HERE</v>
      </c>
      <c r="B251" t="str">
        <f>Data!$C$13</f>
        <v>Enter Office Name HERE</v>
      </c>
      <c r="C251">
        <f>IFERROR(IF(C250=MAX(Data!$A:$A),1,C250+1),1)</f>
        <v>46</v>
      </c>
      <c r="D251" t="str">
        <f>INDEX(Data!B:B,MATCH(Upload!C251,Data!A:A,0))</f>
        <v>Training and Development Costs</v>
      </c>
      <c r="E251" t="e">
        <f>VLOOKUP(COUNTIFS($C$2:C251,C251),Lookup!B:C,2,0)</f>
        <v>#N/A</v>
      </c>
      <c r="F251">
        <f>INDEX(IF(COUNTIFS($C$1:C251,C251)=1,Data!C:C,IF(COUNTIFS($C$2:C251,C251)=2,Data!D:D,IF(COUNTIFS($C$1:C251,C251)=3,Data!E:E,Data!F:F))),MATCH(Upload!$C251,Data!$A:$A,0))</f>
        <v>0</v>
      </c>
      <c r="G251" t="e">
        <f>VLOOKUP($C251,Lookup!$E:$J,2+_xlfn.XLOOKUP($E251,Lookup!$C:$C,Lookup!$B:$B),0)</f>
        <v>#N/A</v>
      </c>
    </row>
    <row r="252" spans="1:7" x14ac:dyDescent="0.25">
      <c r="A252" t="str">
        <f>Data!$C$12</f>
        <v>Enter Franchise Name HERE</v>
      </c>
      <c r="B252" t="str">
        <f>Data!$C$13</f>
        <v>Enter Office Name HERE</v>
      </c>
      <c r="C252">
        <f>IFERROR(IF(C251=MAX(Data!$A:$A),1,C251+1),1)</f>
        <v>47</v>
      </c>
      <c r="D252" t="str">
        <f>INDEX(Data!B:B,MATCH(Upload!C252,Data!A:A,0))</f>
        <v>Professional fees and Insurance Expense</v>
      </c>
      <c r="E252" t="e">
        <f>VLOOKUP(COUNTIFS($C$2:C252,C252),Lookup!B:C,2,0)</f>
        <v>#N/A</v>
      </c>
      <c r="F252">
        <f>INDEX(IF(COUNTIFS($C$1:C252,C252)=1,Data!C:C,IF(COUNTIFS($C$2:C252,C252)=2,Data!D:D,IF(COUNTIFS($C$1:C252,C252)=3,Data!E:E,Data!F:F))),MATCH(Upload!$C252,Data!$A:$A,0))</f>
        <v>0</v>
      </c>
      <c r="G252" t="e">
        <f>VLOOKUP($C252,Lookup!$E:$J,2+_xlfn.XLOOKUP($E252,Lookup!$C:$C,Lookup!$B:$B),0)</f>
        <v>#N/A</v>
      </c>
    </row>
    <row r="253" spans="1:7" x14ac:dyDescent="0.25">
      <c r="A253" t="str">
        <f>Data!$C$12</f>
        <v>Enter Franchise Name HERE</v>
      </c>
      <c r="B253" t="str">
        <f>Data!$C$13</f>
        <v>Enter Office Name HERE</v>
      </c>
      <c r="C253">
        <f>IFERROR(IF(C252=MAX(Data!$A:$A),1,C252+1),1)</f>
        <v>48</v>
      </c>
      <c r="D253" t="str">
        <f>INDEX(Data!B:B,MATCH(Upload!C253,Data!A:A,0))</f>
        <v>Interest Expense</v>
      </c>
      <c r="E253" t="e">
        <f>VLOOKUP(COUNTIFS($C$2:C253,C253),Lookup!B:C,2,0)</f>
        <v>#N/A</v>
      </c>
      <c r="F253">
        <f>INDEX(IF(COUNTIFS($C$1:C253,C253)=1,Data!C:C,IF(COUNTIFS($C$2:C253,C253)=2,Data!D:D,IF(COUNTIFS($C$1:C253,C253)=3,Data!E:E,Data!F:F))),MATCH(Upload!$C253,Data!$A:$A,0))</f>
        <v>0</v>
      </c>
      <c r="G253" t="e">
        <f>VLOOKUP($C253,Lookup!$E:$J,2+_xlfn.XLOOKUP($E253,Lookup!$C:$C,Lookup!$B:$B),0)</f>
        <v>#N/A</v>
      </c>
    </row>
    <row r="254" spans="1:7" x14ac:dyDescent="0.25">
      <c r="A254" t="str">
        <f>Data!$C$12</f>
        <v>Enter Franchise Name HERE</v>
      </c>
      <c r="B254" t="str">
        <f>Data!$C$13</f>
        <v>Enter Office Name HERE</v>
      </c>
      <c r="C254">
        <f>IFERROR(IF(C253=MAX(Data!$A:$A),1,C253+1),1)</f>
        <v>49</v>
      </c>
      <c r="D254" t="str">
        <f>INDEX(Data!B:B,MATCH(Upload!C254,Data!A:A,0))</f>
        <v>Other Administration Costs</v>
      </c>
      <c r="E254" t="e">
        <f>VLOOKUP(COUNTIFS($C$2:C254,C254),Lookup!B:C,2,0)</f>
        <v>#N/A</v>
      </c>
      <c r="F254">
        <f>INDEX(IF(COUNTIFS($C$1:C254,C254)=1,Data!C:C,IF(COUNTIFS($C$2:C254,C254)=2,Data!D:D,IF(COUNTIFS($C$1:C254,C254)=3,Data!E:E,Data!F:F))),MATCH(Upload!$C254,Data!$A:$A,0))</f>
        <v>0</v>
      </c>
      <c r="G254" t="e">
        <f>VLOOKUP($C254,Lookup!$E:$J,2+_xlfn.XLOOKUP($E254,Lookup!$C:$C,Lookup!$B:$B),0)</f>
        <v>#N/A</v>
      </c>
    </row>
    <row r="255" spans="1:7" x14ac:dyDescent="0.25">
      <c r="A255" t="str">
        <f>Data!$C$12</f>
        <v>Enter Franchise Name HERE</v>
      </c>
      <c r="B255" t="str">
        <f>Data!$C$13</f>
        <v>Enter Office Name HERE</v>
      </c>
      <c r="C255">
        <f>IFERROR(IF(C254=MAX(Data!$A:$A),1,C254+1),1)</f>
        <v>50</v>
      </c>
      <c r="D255" t="str">
        <f>INDEX(Data!B:B,MATCH(Upload!C255,Data!A:A,0))</f>
        <v>TOTAL OVERHEAD COSTS</v>
      </c>
      <c r="E255" t="e">
        <f>VLOOKUP(COUNTIFS($C$2:C255,C255),Lookup!B:C,2,0)</f>
        <v>#N/A</v>
      </c>
      <c r="F255" t="str">
        <f>INDEX(IF(COUNTIFS($C$1:C255,C255)=1,Data!C:C,IF(COUNTIFS($C$2:C255,C255)=2,Data!D:D,IF(COUNTIFS($C$1:C255,C255)=3,Data!E:E,Data!F:F))),MATCH(Upload!$C255,Data!$A:$A,0))</f>
        <v/>
      </c>
      <c r="G255" t="e">
        <f>VLOOKUP($C255,Lookup!$E:$J,2+_xlfn.XLOOKUP($E255,Lookup!$C:$C,Lookup!$B:$B),0)</f>
        <v>#N/A</v>
      </c>
    </row>
    <row r="256" spans="1:7" x14ac:dyDescent="0.25">
      <c r="A256" t="str">
        <f>Data!$C$12</f>
        <v>Enter Franchise Name HERE</v>
      </c>
      <c r="B256" t="str">
        <f>Data!$C$13</f>
        <v>Enter Office Name HERE</v>
      </c>
      <c r="C256">
        <f>IFERROR(IF(C255=MAX(Data!$A:$A),1,C255+1),1)</f>
        <v>51</v>
      </c>
      <c r="D256" t="str">
        <f>INDEX(Data!B:B,MATCH(Upload!C256,Data!A:A,0))</f>
        <v>NET PROFIT BEFORE TAX</v>
      </c>
      <c r="E256" t="e">
        <f>VLOOKUP(COUNTIFS($C$2:C256,C256),Lookup!B:C,2,0)</f>
        <v>#N/A</v>
      </c>
      <c r="F256" t="str">
        <f>INDEX(IF(COUNTIFS($C$1:C256,C256)=1,Data!C:C,IF(COUNTIFS($C$2:C256,C256)=2,Data!D:D,IF(COUNTIFS($C$1:C256,C256)=3,Data!E:E,Data!F:F))),MATCH(Upload!$C256,Data!$A:$A,0))</f>
        <v/>
      </c>
      <c r="G256" t="e">
        <f>VLOOKUP($C256,Lookup!$E:$J,2+_xlfn.XLOOKUP($E256,Lookup!$C:$C,Lookup!$B:$B),0)</f>
        <v>#N/A</v>
      </c>
    </row>
    <row r="257" spans="1:7" x14ac:dyDescent="0.25">
      <c r="A257" t="str">
        <f>Data!$C$12</f>
        <v>Enter Franchise Name HERE</v>
      </c>
      <c r="B257" t="str">
        <f>Data!$C$13</f>
        <v>Enter Office Name HERE</v>
      </c>
      <c r="C257">
        <f>IFERROR(IF(C256=MAX(Data!$A:$A),1,C256+1),1)</f>
        <v>1</v>
      </c>
      <c r="D257" t="str">
        <f>INDEX(Data!B:B,MATCH(Upload!C257,Data!A:A,0))</f>
        <v>Sales Consultants</v>
      </c>
      <c r="E257" t="e">
        <f>VLOOKUP(COUNTIFS($C$2:C257,C257),Lookup!B:C,2,0)</f>
        <v>#N/A</v>
      </c>
      <c r="F257">
        <f>INDEX(IF(COUNTIFS($C$1:C257,C257)=1,Data!C:C,IF(COUNTIFS($C$2:C257,C257)=2,Data!D:D,IF(COUNTIFS($C$1:C257,C257)=3,Data!E:E,Data!F:F))),MATCH(Upload!$C257,Data!$A:$A,0))</f>
        <v>0</v>
      </c>
      <c r="G257" t="e">
        <f>VLOOKUP($C257,Lookup!$E:$J,2+_xlfn.XLOOKUP($E257,Lookup!$C:$C,Lookup!$B:$B),0)</f>
        <v>#N/A</v>
      </c>
    </row>
    <row r="258" spans="1:7" x14ac:dyDescent="0.25">
      <c r="A258" t="str">
        <f>Data!$C$12</f>
        <v>Enter Franchise Name HERE</v>
      </c>
      <c r="B258" t="str">
        <f>Data!$C$13</f>
        <v>Enter Office Name HERE</v>
      </c>
      <c r="C258">
        <f>IFERROR(IF(C257=MAX(Data!$A:$A),1,C257+1),1)</f>
        <v>2</v>
      </c>
      <c r="D258" t="str">
        <f>INDEX(Data!B:B,MATCH(Upload!C258,Data!A:A,0))</f>
        <v>Property Managers (including Letting Agents, Inspection Agents and Tenancy Managers)</v>
      </c>
      <c r="E258" t="e">
        <f>VLOOKUP(COUNTIFS($C$2:C258,C258),Lookup!B:C,2,0)</f>
        <v>#N/A</v>
      </c>
      <c r="F258">
        <f>INDEX(IF(COUNTIFS($C$1:C258,C258)=1,Data!C:C,IF(COUNTIFS($C$2:C258,C258)=2,Data!D:D,IF(COUNTIFS($C$1:C258,C258)=3,Data!E:E,Data!F:F))),MATCH(Upload!$C258,Data!$A:$A,0))</f>
        <v>0</v>
      </c>
      <c r="G258" t="e">
        <f>VLOOKUP($C258,Lookup!$E:$J,2+_xlfn.XLOOKUP($E258,Lookup!$C:$C,Lookup!$B:$B),0)</f>
        <v>#N/A</v>
      </c>
    </row>
    <row r="259" spans="1:7" x14ac:dyDescent="0.25">
      <c r="A259" t="str">
        <f>Data!$C$12</f>
        <v>Enter Franchise Name HERE</v>
      </c>
      <c r="B259" t="str">
        <f>Data!$C$13</f>
        <v>Enter Office Name HERE</v>
      </c>
      <c r="C259">
        <f>IFERROR(IF(C258=MAX(Data!$A:$A),1,C258+1),1)</f>
        <v>3</v>
      </c>
      <c r="D259" t="str">
        <f>INDEX(Data!B:B,MATCH(Upload!C259,Data!A:A,0))</f>
        <v>Business Development Managers (non-selling)</v>
      </c>
      <c r="E259" t="e">
        <f>VLOOKUP(COUNTIFS($C$2:C259,C259),Lookup!B:C,2,0)</f>
        <v>#N/A</v>
      </c>
      <c r="F259">
        <f>INDEX(IF(COUNTIFS($C$1:C259,C259)=1,Data!C:C,IF(COUNTIFS($C$2:C259,C259)=2,Data!D:D,IF(COUNTIFS($C$1:C259,C259)=3,Data!E:E,Data!F:F))),MATCH(Upload!$C259,Data!$A:$A,0))</f>
        <v>0</v>
      </c>
      <c r="G259" t="e">
        <f>VLOOKUP($C259,Lookup!$E:$J,2+_xlfn.XLOOKUP($E259,Lookup!$C:$C,Lookup!$B:$B),0)</f>
        <v>#N/A</v>
      </c>
    </row>
    <row r="260" spans="1:7" x14ac:dyDescent="0.25">
      <c r="A260" t="str">
        <f>Data!$C$12</f>
        <v>Enter Franchise Name HERE</v>
      </c>
      <c r="B260" t="str">
        <f>Data!$C$13</f>
        <v>Enter Office Name HERE</v>
      </c>
      <c r="C260">
        <f>IFERROR(IF(C259=MAX(Data!$A:$A),1,C259+1),1)</f>
        <v>4</v>
      </c>
      <c r="D260" t="str">
        <f>INDEX(Data!B:B,MATCH(Upload!C260,Data!A:A,0))</f>
        <v>Administration/Clerical Staff (non-selling)</v>
      </c>
      <c r="E260" t="e">
        <f>VLOOKUP(COUNTIFS($C$2:C260,C260),Lookup!B:C,2,0)</f>
        <v>#N/A</v>
      </c>
      <c r="F260">
        <f>INDEX(IF(COUNTIFS($C$1:C260,C260)=1,Data!C:C,IF(COUNTIFS($C$2:C260,C260)=2,Data!D:D,IF(COUNTIFS($C$1:C260,C260)=3,Data!E:E,Data!F:F))),MATCH(Upload!$C260,Data!$A:$A,0))</f>
        <v>0</v>
      </c>
      <c r="G260" t="e">
        <f>VLOOKUP($C260,Lookup!$E:$J,2+_xlfn.XLOOKUP($E260,Lookup!$C:$C,Lookup!$B:$B),0)</f>
        <v>#N/A</v>
      </c>
    </row>
    <row r="261" spans="1:7" x14ac:dyDescent="0.25">
      <c r="A261" t="str">
        <f>Data!$C$12</f>
        <v>Enter Franchise Name HERE</v>
      </c>
      <c r="B261" t="str">
        <f>Data!$C$13</f>
        <v>Enter Office Name HERE</v>
      </c>
      <c r="C261">
        <f>IFERROR(IF(C260=MAX(Data!$A:$A),1,C260+1),1)</f>
        <v>5</v>
      </c>
      <c r="D261" t="str">
        <f>INDEX(Data!B:B,MATCH(Upload!C261,Data!A:A,0))</f>
        <v>Managers (managing an office)</v>
      </c>
      <c r="E261" t="e">
        <f>VLOOKUP(COUNTIFS($C$2:C261,C261),Lookup!B:C,2,0)</f>
        <v>#N/A</v>
      </c>
      <c r="F261">
        <f>INDEX(IF(COUNTIFS($C$1:C261,C261)=1,Data!C:C,IF(COUNTIFS($C$2:C261,C261)=2,Data!D:D,IF(COUNTIFS($C$1:C261,C261)=3,Data!E:E,Data!F:F))),MATCH(Upload!$C261,Data!$A:$A,0))</f>
        <v>0</v>
      </c>
      <c r="G261" t="e">
        <f>VLOOKUP($C261,Lookup!$E:$J,2+_xlfn.XLOOKUP($E261,Lookup!$C:$C,Lookup!$B:$B),0)</f>
        <v>#N/A</v>
      </c>
    </row>
    <row r="262" spans="1:7" x14ac:dyDescent="0.25">
      <c r="A262" t="str">
        <f>Data!$C$12</f>
        <v>Enter Franchise Name HERE</v>
      </c>
      <c r="B262" t="str">
        <f>Data!$C$13</f>
        <v>Enter Office Name HERE</v>
      </c>
      <c r="C262">
        <f>IFERROR(IF(C261=MAX(Data!$A:$A),1,C261+1),1)</f>
        <v>6</v>
      </c>
      <c r="D262" t="str">
        <f>INDEX(Data!B:B,MATCH(Upload!C262,Data!A:A,0))</f>
        <v>Owners (managing or not managing an office)</v>
      </c>
      <c r="E262" t="e">
        <f>VLOOKUP(COUNTIFS($C$2:C262,C262),Lookup!B:C,2,0)</f>
        <v>#N/A</v>
      </c>
      <c r="F262">
        <f>INDEX(IF(COUNTIFS($C$1:C262,C262)=1,Data!C:C,IF(COUNTIFS($C$2:C262,C262)=2,Data!D:D,IF(COUNTIFS($C$1:C262,C262)=3,Data!E:E,Data!F:F))),MATCH(Upload!$C262,Data!$A:$A,0))</f>
        <v>0</v>
      </c>
      <c r="G262" t="e">
        <f>VLOOKUP($C262,Lookup!$E:$J,2+_xlfn.XLOOKUP($E262,Lookup!$C:$C,Lookup!$B:$B),0)</f>
        <v>#N/A</v>
      </c>
    </row>
    <row r="263" spans="1:7" x14ac:dyDescent="0.25">
      <c r="A263" t="str">
        <f>Data!$C$12</f>
        <v>Enter Franchise Name HERE</v>
      </c>
      <c r="B263" t="str">
        <f>Data!$C$13</f>
        <v>Enter Office Name HERE</v>
      </c>
      <c r="C263">
        <f>IFERROR(IF(C262=MAX(Data!$A:$A),1,C262+1),1)</f>
        <v>7</v>
      </c>
      <c r="D263" t="str">
        <f>INDEX(Data!B:B,MATCH(Upload!C263,Data!A:A,0))</f>
        <v>TOTAL OFFICE HEAD COUNT</v>
      </c>
      <c r="E263" t="e">
        <f>VLOOKUP(COUNTIFS($C$2:C263,C263),Lookup!B:C,2,0)</f>
        <v>#N/A</v>
      </c>
      <c r="F263" t="str">
        <f>INDEX(IF(COUNTIFS($C$1:C263,C263)=1,Data!C:C,IF(COUNTIFS($C$2:C263,C263)=2,Data!D:D,IF(COUNTIFS($C$1:C263,C263)=3,Data!E:E,Data!F:F))),MATCH(Upload!$C263,Data!$A:$A,0))</f>
        <v>Finishing Staff Count as at 31 March 2026</v>
      </c>
      <c r="G263" t="e">
        <f>VLOOKUP($C263,Lookup!$E:$J,2+_xlfn.XLOOKUP($E263,Lookup!$C:$C,Lookup!$B:$B),0)</f>
        <v>#N/A</v>
      </c>
    </row>
    <row r="264" spans="1:7" x14ac:dyDescent="0.25">
      <c r="A264" t="str">
        <f>Data!$C$12</f>
        <v>Enter Franchise Name HERE</v>
      </c>
      <c r="B264" t="str">
        <f>Data!$C$13</f>
        <v>Enter Office Name HERE</v>
      </c>
      <c r="C264">
        <f>IFERROR(IF(C263=MAX(Data!$A:$A),1,C263+1),1)</f>
        <v>8</v>
      </c>
      <c r="D264" t="str">
        <f>INDEX(Data!B:B,MATCH(Upload!C264,Data!A:A,0))</f>
        <v>What is your estimated current Market Share as a % (calculated based on sales volume)</v>
      </c>
      <c r="E264" t="e">
        <f>VLOOKUP(COUNTIFS($C$2:C264,C264),Lookup!B:C,2,0)</f>
        <v>#N/A</v>
      </c>
      <c r="F264" t="str">
        <f>INDEX(IF(COUNTIFS($C$1:C264,C264)=1,Data!C:C,IF(COUNTIFS($C$2:C264,C264)=2,Data!D:D,IF(COUNTIFS($C$1:C264,C264)=3,Data!E:E,Data!F:F))),MATCH(Upload!$C264,Data!$A:$A,0))</f>
        <v>Please estimate if this is not something that is tracked on a monthly basis</v>
      </c>
      <c r="G264" t="e">
        <f>VLOOKUP($C264,Lookup!$E:$J,2+_xlfn.XLOOKUP($E264,Lookup!$C:$C,Lookup!$B:$B),0)</f>
        <v>#N/A</v>
      </c>
    </row>
    <row r="265" spans="1:7" x14ac:dyDescent="0.25">
      <c r="A265" t="str">
        <f>Data!$C$12</f>
        <v>Enter Franchise Name HERE</v>
      </c>
      <c r="B265" t="str">
        <f>Data!$C$13</f>
        <v>Enter Office Name HERE</v>
      </c>
      <c r="C265">
        <f>IFERROR(IF(C264=MAX(Data!$A:$A),1,C264+1),1)</f>
        <v>9</v>
      </c>
      <c r="D265" t="str">
        <f>INDEX(Data!B:B,MATCH(Upload!C265,Data!A:A,0))</f>
        <v>Name of your current accounting system</v>
      </c>
      <c r="E265" t="e">
        <f>VLOOKUP(COUNTIFS($C$2:C265,C265),Lookup!B:C,2,0)</f>
        <v>#N/A</v>
      </c>
      <c r="F265">
        <f>INDEX(IF(COUNTIFS($C$1:C265,C265)=1,Data!C:C,IF(COUNTIFS($C$2:C265,C265)=2,Data!D:D,IF(COUNTIFS($C$1:C265,C265)=3,Data!E:E,Data!F:F))),MATCH(Upload!$C265,Data!$A:$A,0))</f>
        <v>0</v>
      </c>
      <c r="G265" t="e">
        <f>VLOOKUP($C265,Lookup!$E:$J,2+_xlfn.XLOOKUP($E265,Lookup!$C:$C,Lookup!$B:$B),0)</f>
        <v>#N/A</v>
      </c>
    </row>
    <row r="266" spans="1:7" x14ac:dyDescent="0.25">
      <c r="A266" t="str">
        <f>Data!$C$12</f>
        <v>Enter Franchise Name HERE</v>
      </c>
      <c r="B266" t="str">
        <f>Data!$C$13</f>
        <v>Enter Office Name HERE</v>
      </c>
      <c r="C266">
        <f>IFERROR(IF(C265=MAX(Data!$A:$A),1,C265+1),1)</f>
        <v>10</v>
      </c>
      <c r="D266" t="str">
        <f>INDEX(Data!B:B,MATCH(Upload!C266,Data!A:A,0))</f>
        <v>Commission - Sales</v>
      </c>
      <c r="E266" t="e">
        <f>VLOOKUP(COUNTIFS($C$2:C266,C266),Lookup!B:C,2,0)</f>
        <v>#N/A</v>
      </c>
      <c r="F266">
        <f>INDEX(IF(COUNTIFS($C$1:C266,C266)=1,Data!C:C,IF(COUNTIFS($C$2:C266,C266)=2,Data!D:D,IF(COUNTIFS($C$1:C266,C266)=3,Data!E:E,Data!F:F))),MATCH(Upload!$C266,Data!$A:$A,0))</f>
        <v>0</v>
      </c>
      <c r="G266" t="e">
        <f>VLOOKUP($C266,Lookup!$E:$J,2+_xlfn.XLOOKUP($E266,Lookup!$C:$C,Lookup!$B:$B),0)</f>
        <v>#N/A</v>
      </c>
    </row>
    <row r="267" spans="1:7" x14ac:dyDescent="0.25">
      <c r="A267" t="str">
        <f>Data!$C$12</f>
        <v>Enter Franchise Name HERE</v>
      </c>
      <c r="B267" t="str">
        <f>Data!$C$13</f>
        <v>Enter Office Name HERE</v>
      </c>
      <c r="C267">
        <f>IFERROR(IF(C266=MAX(Data!$A:$A),1,C266+1),1)</f>
        <v>11</v>
      </c>
      <c r="D267" t="str">
        <f>INDEX(Data!B:B,MATCH(Upload!C267,Data!A:A,0))</f>
        <v>Commission - Other</v>
      </c>
      <c r="E267" t="e">
        <f>VLOOKUP(COUNTIFS($C$2:C267,C267),Lookup!B:C,2,0)</f>
        <v>#N/A</v>
      </c>
      <c r="F267">
        <f>INDEX(IF(COUNTIFS($C$1:C267,C267)=1,Data!C:C,IF(COUNTIFS($C$2:C267,C267)=2,Data!D:D,IF(COUNTIFS($C$1:C267,C267)=3,Data!E:E,Data!F:F))),MATCH(Upload!$C267,Data!$A:$A,0))</f>
        <v>0</v>
      </c>
      <c r="G267" t="e">
        <f>VLOOKUP($C267,Lookup!$E:$J,2+_xlfn.XLOOKUP($E267,Lookup!$C:$C,Lookup!$B:$B),0)</f>
        <v>#N/A</v>
      </c>
    </row>
    <row r="268" spans="1:7" x14ac:dyDescent="0.25">
      <c r="A268" t="str">
        <f>Data!$C$12</f>
        <v>Enter Franchise Name HERE</v>
      </c>
      <c r="B268" t="str">
        <f>Data!$C$13</f>
        <v>Enter Office Name HERE</v>
      </c>
      <c r="C268">
        <f>IFERROR(IF(C267=MAX(Data!$A:$A),1,C267+1),1)</f>
        <v>12</v>
      </c>
      <c r="D268" t="str">
        <f>INDEX(Data!B:B,MATCH(Upload!C268,Data!A:A,0))</f>
        <v>Total Commission Income - Sales</v>
      </c>
      <c r="E268" t="e">
        <f>VLOOKUP(COUNTIFS($C$2:C268,C268),Lookup!B:C,2,0)</f>
        <v>#N/A</v>
      </c>
      <c r="F268" t="str">
        <f>INDEX(IF(COUNTIFS($C$1:C268,C268)=1,Data!C:C,IF(COUNTIFS($C$2:C268,C268)=2,Data!D:D,IF(COUNTIFS($C$1:C268,C268)=3,Data!E:E,Data!F:F))),MATCH(Upload!$C268,Data!$A:$A,0))</f>
        <v/>
      </c>
      <c r="G268" t="e">
        <f>VLOOKUP($C268,Lookup!$E:$J,2+_xlfn.XLOOKUP($E268,Lookup!$C:$C,Lookup!$B:$B),0)</f>
        <v>#N/A</v>
      </c>
    </row>
    <row r="269" spans="1:7" x14ac:dyDescent="0.25">
      <c r="A269" t="str">
        <f>Data!$C$12</f>
        <v>Enter Franchise Name HERE</v>
      </c>
      <c r="B269" t="str">
        <f>Data!$C$13</f>
        <v>Enter Office Name HERE</v>
      </c>
      <c r="C269">
        <f>IFERROR(IF(C268=MAX(Data!$A:$A),1,C268+1),1)</f>
        <v>13</v>
      </c>
      <c r="D269" t="str">
        <f>INDEX(Data!B:B,MATCH(Upload!C269,Data!A:A,0))</f>
        <v>VPA Recovery Income (Gross amount is required)</v>
      </c>
      <c r="E269" t="e">
        <f>VLOOKUP(COUNTIFS($C$2:C269,C269),Lookup!B:C,2,0)</f>
        <v>#N/A</v>
      </c>
      <c r="F269">
        <f>INDEX(IF(COUNTIFS($C$1:C269,C269)=1,Data!C:C,IF(COUNTIFS($C$2:C269,C269)=2,Data!D:D,IF(COUNTIFS($C$1:C269,C269)=3,Data!E:E,Data!F:F))),MATCH(Upload!$C269,Data!$A:$A,0))</f>
        <v>0</v>
      </c>
      <c r="G269" t="e">
        <f>VLOOKUP($C269,Lookup!$E:$J,2+_xlfn.XLOOKUP($E269,Lookup!$C:$C,Lookup!$B:$B),0)</f>
        <v>#N/A</v>
      </c>
    </row>
    <row r="270" spans="1:7" x14ac:dyDescent="0.25">
      <c r="A270" t="str">
        <f>Data!$C$12</f>
        <v>Enter Franchise Name HERE</v>
      </c>
      <c r="B270" t="str">
        <f>Data!$C$13</f>
        <v>Enter Office Name HERE</v>
      </c>
      <c r="C270">
        <f>IFERROR(IF(C269=MAX(Data!$A:$A),1,C269+1),1)</f>
        <v>14</v>
      </c>
      <c r="D270" t="str">
        <f>INDEX(Data!B:B,MATCH(Upload!C270,Data!A:A,0))</f>
        <v>Less: Vendor Property Advertising Expense (Gross amount is required; enter as negative amount)</v>
      </c>
      <c r="E270" t="e">
        <f>VLOOKUP(COUNTIFS($C$2:C270,C270),Lookup!B:C,2,0)</f>
        <v>#N/A</v>
      </c>
      <c r="F270">
        <f>INDEX(IF(COUNTIFS($C$1:C270,C270)=1,Data!C:C,IF(COUNTIFS($C$2:C270,C270)=2,Data!D:D,IF(COUNTIFS($C$1:C270,C270)=3,Data!E:E,Data!F:F))),MATCH(Upload!$C270,Data!$A:$A,0))</f>
        <v>0</v>
      </c>
      <c r="G270" t="e">
        <f>VLOOKUP($C270,Lookup!$E:$J,2+_xlfn.XLOOKUP($E270,Lookup!$C:$C,Lookup!$B:$B),0)</f>
        <v>#N/A</v>
      </c>
    </row>
    <row r="271" spans="1:7" x14ac:dyDescent="0.25">
      <c r="A271" t="str">
        <f>Data!$C$12</f>
        <v>Enter Franchise Name HERE</v>
      </c>
      <c r="B271" t="str">
        <f>Data!$C$13</f>
        <v>Enter Office Name HERE</v>
      </c>
      <c r="C271">
        <f>IFERROR(IF(C270=MAX(Data!$A:$A),1,C270+1),1)</f>
        <v>15</v>
      </c>
      <c r="D271" t="str">
        <f>INDEX(Data!B:B,MATCH(Upload!C271,Data!A:A,0))</f>
        <v>Net Advertising Recoveries</v>
      </c>
      <c r="E271" t="e">
        <f>VLOOKUP(COUNTIFS($C$2:C271,C271),Lookup!B:C,2,0)</f>
        <v>#N/A</v>
      </c>
      <c r="F271" t="str">
        <f>INDEX(IF(COUNTIFS($C$1:C271,C271)=1,Data!C:C,IF(COUNTIFS($C$2:C271,C271)=2,Data!D:D,IF(COUNTIFS($C$1:C271,C271)=3,Data!E:E,Data!F:F))),MATCH(Upload!$C271,Data!$A:$A,0))</f>
        <v/>
      </c>
      <c r="G271" t="e">
        <f>VLOOKUP($C271,Lookup!$E:$J,2+_xlfn.XLOOKUP($E271,Lookup!$C:$C,Lookup!$B:$B),0)</f>
        <v>#N/A</v>
      </c>
    </row>
    <row r="272" spans="1:7" x14ac:dyDescent="0.25">
      <c r="A272" t="str">
        <f>Data!$C$12</f>
        <v>Enter Franchise Name HERE</v>
      </c>
      <c r="B272" t="str">
        <f>Data!$C$13</f>
        <v>Enter Office Name HERE</v>
      </c>
      <c r="C272">
        <f>IFERROR(IF(C271=MAX(Data!$A:$A),1,C271+1),1)</f>
        <v>16</v>
      </c>
      <c r="D272" t="str">
        <f>INDEX(Data!B:B,MATCH(Upload!C272,Data!A:A,0))</f>
        <v>Management Fees</v>
      </c>
      <c r="E272" t="e">
        <f>VLOOKUP(COUNTIFS($C$2:C272,C272),Lookup!B:C,2,0)</f>
        <v>#N/A</v>
      </c>
      <c r="F272">
        <f>INDEX(IF(COUNTIFS($C$1:C272,C272)=1,Data!C:C,IF(COUNTIFS($C$2:C272,C272)=2,Data!D:D,IF(COUNTIFS($C$1:C272,C272)=3,Data!E:E,Data!F:F))),MATCH(Upload!$C272,Data!$A:$A,0))</f>
        <v>0</v>
      </c>
      <c r="G272" t="e">
        <f>VLOOKUP($C272,Lookup!$E:$J,2+_xlfn.XLOOKUP($E272,Lookup!$C:$C,Lookup!$B:$B),0)</f>
        <v>#N/A</v>
      </c>
    </row>
    <row r="273" spans="1:7" x14ac:dyDescent="0.25">
      <c r="A273" t="str">
        <f>Data!$C$12</f>
        <v>Enter Franchise Name HERE</v>
      </c>
      <c r="B273" t="str">
        <f>Data!$C$13</f>
        <v>Enter Office Name HERE</v>
      </c>
      <c r="C273">
        <f>IFERROR(IF(C272=MAX(Data!$A:$A),1,C272+1),1)</f>
        <v>17</v>
      </c>
      <c r="D273" t="str">
        <f>INDEX(Data!B:B,MATCH(Upload!C273,Data!A:A,0))</f>
        <v>Letting Fees and Inspection fees</v>
      </c>
      <c r="E273" t="e">
        <f>VLOOKUP(COUNTIFS($C$2:C273,C273),Lookup!B:C,2,0)</f>
        <v>#N/A</v>
      </c>
      <c r="F273">
        <f>INDEX(IF(COUNTIFS($C$1:C273,C273)=1,Data!C:C,IF(COUNTIFS($C$2:C273,C273)=2,Data!D:D,IF(COUNTIFS($C$1:C273,C273)=3,Data!E:E,Data!F:F))),MATCH(Upload!$C273,Data!$A:$A,0))</f>
        <v>0</v>
      </c>
      <c r="G273" t="e">
        <f>VLOOKUP($C273,Lookup!$E:$J,2+_xlfn.XLOOKUP($E273,Lookup!$C:$C,Lookup!$B:$B),0)</f>
        <v>#N/A</v>
      </c>
    </row>
    <row r="274" spans="1:7" x14ac:dyDescent="0.25">
      <c r="A274" t="str">
        <f>Data!$C$12</f>
        <v>Enter Franchise Name HERE</v>
      </c>
      <c r="B274" t="str">
        <f>Data!$C$13</f>
        <v>Enter Office Name HERE</v>
      </c>
      <c r="C274">
        <f>IFERROR(IF(C273=MAX(Data!$A:$A),1,C273+1),1)</f>
        <v>18</v>
      </c>
      <c r="D274" t="str">
        <f>INDEX(Data!B:B,MATCH(Upload!C274,Data!A:A,0))</f>
        <v>All Landlord Recoveries Income (Gross amount is required)</v>
      </c>
      <c r="E274" t="e">
        <f>VLOOKUP(COUNTIFS($C$2:C274,C274),Lookup!B:C,2,0)</f>
        <v>#N/A</v>
      </c>
      <c r="F274">
        <f>INDEX(IF(COUNTIFS($C$1:C274,C274)=1,Data!C:C,IF(COUNTIFS($C$2:C274,C274)=2,Data!D:D,IF(COUNTIFS($C$1:C274,C274)=3,Data!E:E,Data!F:F))),MATCH(Upload!$C274,Data!$A:$A,0))</f>
        <v>0</v>
      </c>
      <c r="G274" t="e">
        <f>VLOOKUP($C274,Lookup!$E:$J,2+_xlfn.XLOOKUP($E274,Lookup!$C:$C,Lookup!$B:$B),0)</f>
        <v>#N/A</v>
      </c>
    </row>
    <row r="275" spans="1:7" x14ac:dyDescent="0.25">
      <c r="A275" t="str">
        <f>Data!$C$12</f>
        <v>Enter Franchise Name HERE</v>
      </c>
      <c r="B275" t="str">
        <f>Data!$C$13</f>
        <v>Enter Office Name HERE</v>
      </c>
      <c r="C275">
        <f>IFERROR(IF(C274=MAX(Data!$A:$A),1,C274+1),1)</f>
        <v>19</v>
      </c>
      <c r="D275" t="str">
        <f>INDEX(Data!B:B,MATCH(Upload!C275,Data!A:A,0))</f>
        <v>Less: Landlord Property Expenses that are recoverable i.e. advertising, credit/background checks, tribunal application fees etc.  (Gross amount is required; enter as negative amount)</v>
      </c>
      <c r="E275" t="e">
        <f>VLOOKUP(COUNTIFS($C$2:C275,C275),Lookup!B:C,2,0)</f>
        <v>#N/A</v>
      </c>
      <c r="F275">
        <f>INDEX(IF(COUNTIFS($C$1:C275,C275)=1,Data!C:C,IF(COUNTIFS($C$2:C275,C275)=2,Data!D:D,IF(COUNTIFS($C$1:C275,C275)=3,Data!E:E,Data!F:F))),MATCH(Upload!$C275,Data!$A:$A,0))</f>
        <v>0</v>
      </c>
      <c r="G275" t="e">
        <f>VLOOKUP($C275,Lookup!$E:$J,2+_xlfn.XLOOKUP($E275,Lookup!$C:$C,Lookup!$B:$B),0)</f>
        <v>#N/A</v>
      </c>
    </row>
    <row r="276" spans="1:7" x14ac:dyDescent="0.25">
      <c r="A276" t="str">
        <f>Data!$C$12</f>
        <v>Enter Franchise Name HERE</v>
      </c>
      <c r="B276" t="str">
        <f>Data!$C$13</f>
        <v>Enter Office Name HERE</v>
      </c>
      <c r="C276">
        <f>IFERROR(IF(C275=MAX(Data!$A:$A),1,C275+1),1)</f>
        <v>20</v>
      </c>
      <c r="D276" t="str">
        <f>INDEX(Data!B:B,MATCH(Upload!C276,Data!A:A,0))</f>
        <v>Other Property Management Revenue</v>
      </c>
      <c r="E276" t="e">
        <f>VLOOKUP(COUNTIFS($C$2:C276,C276),Lookup!B:C,2,0)</f>
        <v>#N/A</v>
      </c>
      <c r="F276">
        <f>INDEX(IF(COUNTIFS($C$1:C276,C276)=1,Data!C:C,IF(COUNTIFS($C$2:C276,C276)=2,Data!D:D,IF(COUNTIFS($C$1:C276,C276)=3,Data!E:E,Data!F:F))),MATCH(Upload!$C276,Data!$A:$A,0))</f>
        <v>0</v>
      </c>
      <c r="G276" t="e">
        <f>VLOOKUP($C276,Lookup!$E:$J,2+_xlfn.XLOOKUP($E276,Lookup!$C:$C,Lookup!$B:$B),0)</f>
        <v>#N/A</v>
      </c>
    </row>
    <row r="277" spans="1:7" x14ac:dyDescent="0.25">
      <c r="A277" t="str">
        <f>Data!$C$12</f>
        <v>Enter Franchise Name HERE</v>
      </c>
      <c r="B277" t="str">
        <f>Data!$C$13</f>
        <v>Enter Office Name HERE</v>
      </c>
      <c r="C277">
        <f>IFERROR(IF(C276=MAX(Data!$A:$A),1,C276+1),1)</f>
        <v>21</v>
      </c>
      <c r="D277" t="str">
        <f>INDEX(Data!B:B,MATCH(Upload!C277,Data!A:A,0))</f>
        <v>Total Property Management Revenue</v>
      </c>
      <c r="E277" t="e">
        <f>VLOOKUP(COUNTIFS($C$2:C277,C277),Lookup!B:C,2,0)</f>
        <v>#N/A</v>
      </c>
      <c r="F277" t="str">
        <f>INDEX(IF(COUNTIFS($C$1:C277,C277)=1,Data!C:C,IF(COUNTIFS($C$2:C277,C277)=2,Data!D:D,IF(COUNTIFS($C$1:C277,C277)=3,Data!E:E,Data!F:F))),MATCH(Upload!$C277,Data!$A:$A,0))</f>
        <v/>
      </c>
      <c r="G277" t="e">
        <f>VLOOKUP($C277,Lookup!$E:$J,2+_xlfn.XLOOKUP($E277,Lookup!$C:$C,Lookup!$B:$B),0)</f>
        <v>#N/A</v>
      </c>
    </row>
    <row r="278" spans="1:7" x14ac:dyDescent="0.25">
      <c r="A278" t="str">
        <f>Data!$C$12</f>
        <v>Enter Franchise Name HERE</v>
      </c>
      <c r="B278" t="str">
        <f>Data!$C$13</f>
        <v>Enter Office Name HERE</v>
      </c>
      <c r="C278">
        <f>IFERROR(IF(C277=MAX(Data!$A:$A),1,C277+1),1)</f>
        <v>22</v>
      </c>
      <c r="D278" t="str">
        <f>INDEX(Data!B:B,MATCH(Upload!C278,Data!A:A,0))</f>
        <v>Other Income - e.g. mortgage broking referral fees, interest, MV profit, misc.</v>
      </c>
      <c r="E278" t="e">
        <f>VLOOKUP(COUNTIFS($C$2:C278,C278),Lookup!B:C,2,0)</f>
        <v>#N/A</v>
      </c>
      <c r="F278">
        <f>INDEX(IF(COUNTIFS($C$1:C278,C278)=1,Data!C:C,IF(COUNTIFS($C$2:C278,C278)=2,Data!D:D,IF(COUNTIFS($C$1:C278,C278)=3,Data!E:E,Data!F:F))),MATCH(Upload!$C278,Data!$A:$A,0))</f>
        <v>0</v>
      </c>
      <c r="G278" t="e">
        <f>VLOOKUP($C278,Lookup!$E:$J,2+_xlfn.XLOOKUP($E278,Lookup!$C:$C,Lookup!$B:$B),0)</f>
        <v>#N/A</v>
      </c>
    </row>
    <row r="279" spans="1:7" x14ac:dyDescent="0.25">
      <c r="A279" t="str">
        <f>Data!$C$12</f>
        <v>Enter Franchise Name HERE</v>
      </c>
      <c r="B279" t="str">
        <f>Data!$C$13</f>
        <v>Enter Office Name HERE</v>
      </c>
      <c r="C279">
        <f>IFERROR(IF(C278=MAX(Data!$A:$A),1,C278+1),1)</f>
        <v>23</v>
      </c>
      <c r="D279" t="str">
        <f>INDEX(Data!B:B,MATCH(Upload!C279,Data!A:A,0))</f>
        <v>Total Other Income</v>
      </c>
      <c r="E279" t="e">
        <f>VLOOKUP(COUNTIFS($C$2:C279,C279),Lookup!B:C,2,0)</f>
        <v>#N/A</v>
      </c>
      <c r="F279" t="str">
        <f>INDEX(IF(COUNTIFS($C$1:C279,C279)=1,Data!C:C,IF(COUNTIFS($C$2:C279,C279)=2,Data!D:D,IF(COUNTIFS($C$1:C279,C279)=3,Data!E:E,Data!F:F))),MATCH(Upload!$C279,Data!$A:$A,0))</f>
        <v/>
      </c>
      <c r="G279" t="e">
        <f>VLOOKUP($C279,Lookup!$E:$J,2+_xlfn.XLOOKUP($E279,Lookup!$C:$C,Lookup!$B:$B),0)</f>
        <v>#N/A</v>
      </c>
    </row>
    <row r="280" spans="1:7" x14ac:dyDescent="0.25">
      <c r="A280" t="str">
        <f>Data!$C$12</f>
        <v>Enter Franchise Name HERE</v>
      </c>
      <c r="B280" t="str">
        <f>Data!$C$13</f>
        <v>Enter Office Name HERE</v>
      </c>
      <c r="C280">
        <f>IFERROR(IF(C279=MAX(Data!$A:$A),1,C279+1),1)</f>
        <v>24</v>
      </c>
      <c r="D280" t="str">
        <f>INDEX(Data!B:B,MATCH(Upload!C280,Data!A:A,0))</f>
        <v>TOTAL REVENUE FROM TRADING</v>
      </c>
      <c r="E280" t="e">
        <f>VLOOKUP(COUNTIFS($C$2:C280,C280),Lookup!B:C,2,0)</f>
        <v>#N/A</v>
      </c>
      <c r="F280" t="str">
        <f>INDEX(IF(COUNTIFS($C$1:C280,C280)=1,Data!C:C,IF(COUNTIFS($C$2:C280,C280)=2,Data!D:D,IF(COUNTIFS($C$1:C280,C280)=3,Data!E:E,Data!F:F))),MATCH(Upload!$C280,Data!$A:$A,0))</f>
        <v/>
      </c>
      <c r="G280" t="e">
        <f>VLOOKUP($C280,Lookup!$E:$J,2+_xlfn.XLOOKUP($E280,Lookup!$C:$C,Lookup!$B:$B),0)</f>
        <v>#N/A</v>
      </c>
    </row>
    <row r="281" spans="1:7" x14ac:dyDescent="0.25">
      <c r="A281" t="str">
        <f>Data!$C$12</f>
        <v>Enter Franchise Name HERE</v>
      </c>
      <c r="B281" t="str">
        <f>Data!$C$13</f>
        <v>Enter Office Name HERE</v>
      </c>
      <c r="C281">
        <f>IFERROR(IF(C280=MAX(Data!$A:$A),1,C280+1),1)</f>
        <v>25</v>
      </c>
      <c r="D281" t="str">
        <f>INDEX(Data!B:B,MATCH(Upload!C281,Data!A:A,0))</f>
        <v>Gross Franchise Fees</v>
      </c>
      <c r="E281" t="e">
        <f>VLOOKUP(COUNTIFS($C$2:C281,C281),Lookup!B:C,2,0)</f>
        <v>#N/A</v>
      </c>
      <c r="F281">
        <f>INDEX(IF(COUNTIFS($C$1:C281,C281)=1,Data!C:C,IF(COUNTIFS($C$2:C281,C281)=2,Data!D:D,IF(COUNTIFS($C$1:C281,C281)=3,Data!E:E,Data!F:F))),MATCH(Upload!$C281,Data!$A:$A,0))</f>
        <v>0</v>
      </c>
      <c r="G281" t="e">
        <f>VLOOKUP($C281,Lookup!$E:$J,2+_xlfn.XLOOKUP($E281,Lookup!$C:$C,Lookup!$B:$B),0)</f>
        <v>#N/A</v>
      </c>
    </row>
    <row r="282" spans="1:7" x14ac:dyDescent="0.25">
      <c r="A282" t="str">
        <f>Data!$C$12</f>
        <v>Enter Franchise Name HERE</v>
      </c>
      <c r="B282" t="str">
        <f>Data!$C$13</f>
        <v>Enter Office Name HERE</v>
      </c>
      <c r="C282">
        <f>IFERROR(IF(C281=MAX(Data!$A:$A),1,C281+1),1)</f>
        <v>26</v>
      </c>
      <c r="D282" t="str">
        <f>INDEX(Data!B:B,MATCH(Upload!C282,Data!A:A,0))</f>
        <v>Less: Rebates Received (please enter as a negative)</v>
      </c>
      <c r="E282" t="e">
        <f>VLOOKUP(COUNTIFS($C$2:C282,C282),Lookup!B:C,2,0)</f>
        <v>#N/A</v>
      </c>
      <c r="F282">
        <f>INDEX(IF(COUNTIFS($C$1:C282,C282)=1,Data!C:C,IF(COUNTIFS($C$2:C282,C282)=2,Data!D:D,IF(COUNTIFS($C$1:C282,C282)=3,Data!E:E,Data!F:F))),MATCH(Upload!$C282,Data!$A:$A,0))</f>
        <v>0</v>
      </c>
      <c r="G282" t="e">
        <f>VLOOKUP($C282,Lookup!$E:$J,2+_xlfn.XLOOKUP($E282,Lookup!$C:$C,Lookup!$B:$B),0)</f>
        <v>#N/A</v>
      </c>
    </row>
    <row r="283" spans="1:7" x14ac:dyDescent="0.25">
      <c r="A283" t="str">
        <f>Data!$C$12</f>
        <v>Enter Franchise Name HERE</v>
      </c>
      <c r="B283" t="str">
        <f>Data!$C$13</f>
        <v>Enter Office Name HERE</v>
      </c>
      <c r="C283">
        <f>IFERROR(IF(C282=MAX(Data!$A:$A),1,C282+1),1)</f>
        <v>27</v>
      </c>
      <c r="D283" t="str">
        <f>INDEX(Data!B:B,MATCH(Upload!C283,Data!A:A,0))</f>
        <v>Net Franchise Fees</v>
      </c>
      <c r="E283" t="e">
        <f>VLOOKUP(COUNTIFS($C$2:C283,C283),Lookup!B:C,2,0)</f>
        <v>#N/A</v>
      </c>
      <c r="F283" t="str">
        <f>INDEX(IF(COUNTIFS($C$1:C283,C283)=1,Data!C:C,IF(COUNTIFS($C$2:C283,C283)=2,Data!D:D,IF(COUNTIFS($C$1:C283,C283)=3,Data!E:E,Data!F:F))),MATCH(Upload!$C283,Data!$A:$A,0))</f>
        <v/>
      </c>
      <c r="G283" t="e">
        <f>VLOOKUP($C283,Lookup!$E:$J,2+_xlfn.XLOOKUP($E283,Lookup!$C:$C,Lookup!$B:$B),0)</f>
        <v>#N/A</v>
      </c>
    </row>
    <row r="284" spans="1:7" x14ac:dyDescent="0.25">
      <c r="A284" t="str">
        <f>Data!$C$12</f>
        <v>Enter Franchise Name HERE</v>
      </c>
      <c r="B284" t="str">
        <f>Data!$C$13</f>
        <v>Enter Office Name HERE</v>
      </c>
      <c r="C284">
        <f>IFERROR(IF(C283=MAX(Data!$A:$A),1,C283+1),1)</f>
        <v>28</v>
      </c>
      <c r="D284" t="str">
        <f>INDEX(Data!B:B,MATCH(Upload!C284,Data!A:A,0))</f>
        <v>Owners and Managers (selling commissions)</v>
      </c>
      <c r="E284" t="e">
        <f>VLOOKUP(COUNTIFS($C$2:C284,C284),Lookup!B:C,2,0)</f>
        <v>#N/A</v>
      </c>
      <c r="F284">
        <f>INDEX(IF(COUNTIFS($C$1:C284,C284)=1,Data!C:C,IF(COUNTIFS($C$2:C284,C284)=2,Data!D:D,IF(COUNTIFS($C$1:C284,C284)=3,Data!E:E,Data!F:F))),MATCH(Upload!$C284,Data!$A:$A,0))</f>
        <v>0</v>
      </c>
      <c r="G284" t="e">
        <f>VLOOKUP($C284,Lookup!$E:$J,2+_xlfn.XLOOKUP($E284,Lookup!$C:$C,Lookup!$B:$B),0)</f>
        <v>#N/A</v>
      </c>
    </row>
    <row r="285" spans="1:7" x14ac:dyDescent="0.25">
      <c r="A285" t="str">
        <f>Data!$C$12</f>
        <v>Enter Franchise Name HERE</v>
      </c>
      <c r="B285" t="str">
        <f>Data!$C$13</f>
        <v>Enter Office Name HERE</v>
      </c>
      <c r="C285">
        <f>IFERROR(IF(C284=MAX(Data!$A:$A),1,C284+1),1)</f>
        <v>29</v>
      </c>
      <c r="D285" t="str">
        <f>INDEX(Data!B:B,MATCH(Upload!C285,Data!A:A,0))</f>
        <v>Sales Consultants</v>
      </c>
      <c r="E285" t="e">
        <f>VLOOKUP(COUNTIFS($C$2:C285,C285),Lookup!B:C,2,0)</f>
        <v>#N/A</v>
      </c>
      <c r="F285">
        <f>INDEX(IF(COUNTIFS($C$1:C285,C285)=1,Data!C:C,IF(COUNTIFS($C$2:C285,C285)=2,Data!D:D,IF(COUNTIFS($C$1:C285,C285)=3,Data!E:E,Data!F:F))),MATCH(Upload!$C285,Data!$A:$A,0))</f>
        <v>0</v>
      </c>
      <c r="G285" t="e">
        <f>VLOOKUP($C285,Lookup!$E:$J,2+_xlfn.XLOOKUP($E285,Lookup!$C:$C,Lookup!$B:$B),0)</f>
        <v>#N/A</v>
      </c>
    </row>
    <row r="286" spans="1:7" x14ac:dyDescent="0.25">
      <c r="A286" t="str">
        <f>Data!$C$12</f>
        <v>Enter Franchise Name HERE</v>
      </c>
      <c r="B286" t="str">
        <f>Data!$C$13</f>
        <v>Enter Office Name HERE</v>
      </c>
      <c r="C286">
        <f>IFERROR(IF(C285=MAX(Data!$A:$A),1,C285+1),1)</f>
        <v>30</v>
      </c>
      <c r="D286" t="str">
        <f>INDEX(Data!B:B,MATCH(Upload!C286,Data!A:A,0))</f>
        <v>Property Managers (including Letting Agents/ Inspection Agents/Tenancy Managers)</v>
      </c>
      <c r="E286" t="e">
        <f>VLOOKUP(COUNTIFS($C$2:C286,C286),Lookup!B:C,2,0)</f>
        <v>#N/A</v>
      </c>
      <c r="F286">
        <f>INDEX(IF(COUNTIFS($C$1:C286,C286)=1,Data!C:C,IF(COUNTIFS($C$2:C286,C286)=2,Data!D:D,IF(COUNTIFS($C$1:C286,C286)=3,Data!E:E,Data!F:F))),MATCH(Upload!$C286,Data!$A:$A,0))</f>
        <v>0</v>
      </c>
      <c r="G286" t="e">
        <f>VLOOKUP($C286,Lookup!$E:$J,2+_xlfn.XLOOKUP($E286,Lookup!$C:$C,Lookup!$B:$B),0)</f>
        <v>#N/A</v>
      </c>
    </row>
    <row r="287" spans="1:7" x14ac:dyDescent="0.25">
      <c r="A287" t="str">
        <f>Data!$C$12</f>
        <v>Enter Franchise Name HERE</v>
      </c>
      <c r="B287" t="str">
        <f>Data!$C$13</f>
        <v>Enter Office Name HERE</v>
      </c>
      <c r="C287">
        <f>IFERROR(IF(C286=MAX(Data!$A:$A),1,C286+1),1)</f>
        <v>31</v>
      </c>
      <c r="D287" t="str">
        <f>INDEX(Data!B:B,MATCH(Upload!C287,Data!A:A,0))</f>
        <v>Other Sales / PM Staff Salary Costs (car allowances, FBT, Work cover etc.)</v>
      </c>
      <c r="E287" t="e">
        <f>VLOOKUP(COUNTIFS($C$2:C287,C287),Lookup!B:C,2,0)</f>
        <v>#N/A</v>
      </c>
      <c r="F287">
        <f>INDEX(IF(COUNTIFS($C$1:C287,C287)=1,Data!C:C,IF(COUNTIFS($C$2:C287,C287)=2,Data!D:D,IF(COUNTIFS($C$1:C287,C287)=3,Data!E:E,Data!F:F))),MATCH(Upload!$C287,Data!$A:$A,0))</f>
        <v>0</v>
      </c>
      <c r="G287" t="e">
        <f>VLOOKUP($C287,Lookup!$E:$J,2+_xlfn.XLOOKUP($E287,Lookup!$C:$C,Lookup!$B:$B),0)</f>
        <v>#N/A</v>
      </c>
    </row>
    <row r="288" spans="1:7" x14ac:dyDescent="0.25">
      <c r="A288" t="str">
        <f>Data!$C$12</f>
        <v>Enter Franchise Name HERE</v>
      </c>
      <c r="B288" t="str">
        <f>Data!$C$13</f>
        <v>Enter Office Name HERE</v>
      </c>
      <c r="C288">
        <f>IFERROR(IF(C287=MAX(Data!$A:$A),1,C287+1),1)</f>
        <v>32</v>
      </c>
      <c r="D288" t="str">
        <f>INDEX(Data!B:B,MATCH(Upload!C288,Data!A:A,0))</f>
        <v>Total Staff Salary/Commission Costs</v>
      </c>
      <c r="E288" t="e">
        <f>VLOOKUP(COUNTIFS($C$2:C288,C288),Lookup!B:C,2,0)</f>
        <v>#N/A</v>
      </c>
      <c r="F288" t="str">
        <f>INDEX(IF(COUNTIFS($C$1:C288,C288)=1,Data!C:C,IF(COUNTIFS($C$2:C288,C288)=2,Data!D:D,IF(COUNTIFS($C$1:C288,C288)=3,Data!E:E,Data!F:F))),MATCH(Upload!$C288,Data!$A:$A,0))</f>
        <v/>
      </c>
      <c r="G288" t="e">
        <f>VLOOKUP($C288,Lookup!$E:$J,2+_xlfn.XLOOKUP($E288,Lookup!$C:$C,Lookup!$B:$B),0)</f>
        <v>#N/A</v>
      </c>
    </row>
    <row r="289" spans="1:7" x14ac:dyDescent="0.25">
      <c r="A289" t="str">
        <f>Data!$C$12</f>
        <v>Enter Franchise Name HERE</v>
      </c>
      <c r="B289" t="str">
        <f>Data!$C$13</f>
        <v>Enter Office Name HERE</v>
      </c>
      <c r="C289">
        <f>IFERROR(IF(C288=MAX(Data!$A:$A),1,C288+1),1)</f>
        <v>33</v>
      </c>
      <c r="D289" t="str">
        <f>INDEX(Data!B:B,MATCH(Upload!C289,Data!A:A,0))</f>
        <v>Commissions / referrals to non-staff members</v>
      </c>
      <c r="E289" t="e">
        <f>VLOOKUP(COUNTIFS($C$2:C289,C289),Lookup!B:C,2,0)</f>
        <v>#N/A</v>
      </c>
      <c r="F289">
        <f>INDEX(IF(COUNTIFS($C$1:C289,C289)=1,Data!C:C,IF(COUNTIFS($C$2:C289,C289)=2,Data!D:D,IF(COUNTIFS($C$1:C289,C289)=3,Data!E:E,Data!F:F))),MATCH(Upload!$C289,Data!$A:$A,0))</f>
        <v>0</v>
      </c>
      <c r="G289" t="e">
        <f>VLOOKUP($C289,Lookup!$E:$J,2+_xlfn.XLOOKUP($E289,Lookup!$C:$C,Lookup!$B:$B),0)</f>
        <v>#N/A</v>
      </c>
    </row>
    <row r="290" spans="1:7" x14ac:dyDescent="0.25">
      <c r="A290" t="str">
        <f>Data!$C$12</f>
        <v>Enter Franchise Name HERE</v>
      </c>
      <c r="B290" t="str">
        <f>Data!$C$13</f>
        <v>Enter Office Name HERE</v>
      </c>
      <c r="C290">
        <f>IFERROR(IF(C289=MAX(Data!$A:$A),1,C289+1),1)</f>
        <v>34</v>
      </c>
      <c r="D290" t="str">
        <f>INDEX(Data!B:B,MATCH(Upload!C290,Data!A:A,0))</f>
        <v>TOTAL DIRECT OPERATING COSTS</v>
      </c>
      <c r="E290" t="e">
        <f>VLOOKUP(COUNTIFS($C$2:C290,C290),Lookup!B:C,2,0)</f>
        <v>#N/A</v>
      </c>
      <c r="F290" t="str">
        <f>INDEX(IF(COUNTIFS($C$1:C290,C290)=1,Data!C:C,IF(COUNTIFS($C$2:C290,C290)=2,Data!D:D,IF(COUNTIFS($C$1:C290,C290)=3,Data!E:E,Data!F:F))),MATCH(Upload!$C290,Data!$A:$A,0))</f>
        <v/>
      </c>
      <c r="G290" t="e">
        <f>VLOOKUP($C290,Lookup!$E:$J,2+_xlfn.XLOOKUP($E290,Lookup!$C:$C,Lookup!$B:$B),0)</f>
        <v>#N/A</v>
      </c>
    </row>
    <row r="291" spans="1:7" x14ac:dyDescent="0.25">
      <c r="A291" t="str">
        <f>Data!$C$12</f>
        <v>Enter Franchise Name HERE</v>
      </c>
      <c r="B291" t="str">
        <f>Data!$C$13</f>
        <v>Enter Office Name HERE</v>
      </c>
      <c r="C291">
        <f>IFERROR(IF(C290=MAX(Data!$A:$A),1,C290+1),1)</f>
        <v>35</v>
      </c>
      <c r="D291" t="str">
        <f>INDEX(Data!B:B,MATCH(Upload!C291,Data!A:A,0))</f>
        <v>GROSS PROFIT FROM OPERATIONS</v>
      </c>
      <c r="E291" t="e">
        <f>VLOOKUP(COUNTIFS($C$2:C291,C291),Lookup!B:C,2,0)</f>
        <v>#N/A</v>
      </c>
      <c r="F291" t="str">
        <f>INDEX(IF(COUNTIFS($C$1:C291,C291)=1,Data!C:C,IF(COUNTIFS($C$2:C291,C291)=2,Data!D:D,IF(COUNTIFS($C$1:C291,C291)=3,Data!E:E,Data!F:F))),MATCH(Upload!$C291,Data!$A:$A,0))</f>
        <v/>
      </c>
      <c r="G291" t="e">
        <f>VLOOKUP($C291,Lookup!$E:$J,2+_xlfn.XLOOKUP($E291,Lookup!$C:$C,Lookup!$B:$B),0)</f>
        <v>#N/A</v>
      </c>
    </row>
    <row r="292" spans="1:7" x14ac:dyDescent="0.25">
      <c r="A292" t="str">
        <f>Data!$C$12</f>
        <v>Enter Franchise Name HERE</v>
      </c>
      <c r="B292" t="str">
        <f>Data!$C$13</f>
        <v>Enter Office Name HERE</v>
      </c>
      <c r="C292">
        <f>IFERROR(IF(C291=MAX(Data!$A:$A),1,C291+1),1)</f>
        <v>36</v>
      </c>
      <c r="D292" t="str">
        <f>INDEX(Data!B:B,MATCH(Upload!C292,Data!A:A,0))</f>
        <v>Print &amp; Digital Advertising, Sponsorship and Other</v>
      </c>
      <c r="E292" t="e">
        <f>VLOOKUP(COUNTIFS($C$2:C292,C292),Lookup!B:C,2,0)</f>
        <v>#N/A</v>
      </c>
      <c r="F292">
        <f>INDEX(IF(COUNTIFS($C$1:C292,C292)=1,Data!C:C,IF(COUNTIFS($C$2:C292,C292)=2,Data!D:D,IF(COUNTIFS($C$1:C292,C292)=3,Data!E:E,Data!F:F))),MATCH(Upload!$C292,Data!$A:$A,0))</f>
        <v>0</v>
      </c>
      <c r="G292" t="e">
        <f>VLOOKUP($C292,Lookup!$E:$J,2+_xlfn.XLOOKUP($E292,Lookup!$C:$C,Lookup!$B:$B),0)</f>
        <v>#N/A</v>
      </c>
    </row>
    <row r="293" spans="1:7" x14ac:dyDescent="0.25">
      <c r="A293" t="str">
        <f>Data!$C$12</f>
        <v>Enter Franchise Name HERE</v>
      </c>
      <c r="B293" t="str">
        <f>Data!$C$13</f>
        <v>Enter Office Name HERE</v>
      </c>
      <c r="C293">
        <f>IFERROR(IF(C292=MAX(Data!$A:$A),1,C292+1),1)</f>
        <v>37</v>
      </c>
      <c r="D293" t="str">
        <f>INDEX(Data!B:B,MATCH(Upload!C293,Data!A:A,0))</f>
        <v>Total Advertising and Promotion Expense</v>
      </c>
      <c r="E293" t="e">
        <f>VLOOKUP(COUNTIFS($C$2:C293,C293),Lookup!B:C,2,0)</f>
        <v>#N/A</v>
      </c>
      <c r="F293" t="str">
        <f>INDEX(IF(COUNTIFS($C$1:C293,C293)=1,Data!C:C,IF(COUNTIFS($C$2:C293,C293)=2,Data!D:D,IF(COUNTIFS($C$1:C293,C293)=3,Data!E:E,Data!F:F))),MATCH(Upload!$C293,Data!$A:$A,0))</f>
        <v/>
      </c>
      <c r="G293" t="e">
        <f>VLOOKUP($C293,Lookup!$E:$J,2+_xlfn.XLOOKUP($E293,Lookup!$C:$C,Lookup!$B:$B),0)</f>
        <v>#N/A</v>
      </c>
    </row>
    <row r="294" spans="1:7" x14ac:dyDescent="0.25">
      <c r="A294" t="str">
        <f>Data!$C$12</f>
        <v>Enter Franchise Name HERE</v>
      </c>
      <c r="B294" t="str">
        <f>Data!$C$13</f>
        <v>Enter Office Name HERE</v>
      </c>
      <c r="C294">
        <f>IFERROR(IF(C293=MAX(Data!$A:$A),1,C293+1),1)</f>
        <v>38</v>
      </c>
      <c r="D294" t="str">
        <f>INDEX(Data!B:B,MATCH(Upload!C294,Data!A:A,0))</f>
        <v xml:space="preserve">Salaries - Owners and Managers </v>
      </c>
      <c r="E294" t="e">
        <f>VLOOKUP(COUNTIFS($C$2:C294,C294),Lookup!B:C,2,0)</f>
        <v>#N/A</v>
      </c>
      <c r="F294">
        <f>INDEX(IF(COUNTIFS($C$1:C294,C294)=1,Data!C:C,IF(COUNTIFS($C$2:C294,C294)=2,Data!D:D,IF(COUNTIFS($C$1:C294,C294)=3,Data!E:E,Data!F:F))),MATCH(Upload!$C294,Data!$A:$A,0))</f>
        <v>0</v>
      </c>
      <c r="G294" t="e">
        <f>VLOOKUP($C294,Lookup!$E:$J,2+_xlfn.XLOOKUP($E294,Lookup!$C:$C,Lookup!$B:$B),0)</f>
        <v>#N/A</v>
      </c>
    </row>
    <row r="295" spans="1:7" x14ac:dyDescent="0.25">
      <c r="A295" t="str">
        <f>Data!$C$12</f>
        <v>Enter Franchise Name HERE</v>
      </c>
      <c r="B295" t="str">
        <f>Data!$C$13</f>
        <v>Enter Office Name HERE</v>
      </c>
      <c r="C295">
        <f>IFERROR(IF(C294=MAX(Data!$A:$A),1,C294+1),1)</f>
        <v>39</v>
      </c>
      <c r="D295" t="str">
        <f>INDEX(Data!B:B,MATCH(Upload!C295,Data!A:A,0))</f>
        <v>Salaries - BDM's (non-selling)</v>
      </c>
      <c r="E295" t="e">
        <f>VLOOKUP(COUNTIFS($C$2:C295,C295),Lookup!B:C,2,0)</f>
        <v>#N/A</v>
      </c>
      <c r="F295">
        <f>INDEX(IF(COUNTIFS($C$1:C295,C295)=1,Data!C:C,IF(COUNTIFS($C$2:C295,C295)=2,Data!D:D,IF(COUNTIFS($C$1:C295,C295)=3,Data!E:E,Data!F:F))),MATCH(Upload!$C295,Data!$A:$A,0))</f>
        <v>0</v>
      </c>
      <c r="G295" t="e">
        <f>VLOOKUP($C295,Lookup!$E:$J,2+_xlfn.XLOOKUP($E295,Lookup!$C:$C,Lookup!$B:$B),0)</f>
        <v>#N/A</v>
      </c>
    </row>
    <row r="296" spans="1:7" x14ac:dyDescent="0.25">
      <c r="A296" t="str">
        <f>Data!$C$12</f>
        <v>Enter Franchise Name HERE</v>
      </c>
      <c r="B296" t="str">
        <f>Data!$C$13</f>
        <v>Enter Office Name HERE</v>
      </c>
      <c r="C296">
        <f>IFERROR(IF(C295=MAX(Data!$A:$A),1,C295+1),1)</f>
        <v>40</v>
      </c>
      <c r="D296" t="str">
        <f>INDEX(Data!B:B,MATCH(Upload!C296,Data!A:A,0))</f>
        <v>Salaries - Administration/Clerical Staff only (including Virtual Assist costs)</v>
      </c>
      <c r="E296" t="e">
        <f>VLOOKUP(COUNTIFS($C$2:C296,C296),Lookup!B:C,2,0)</f>
        <v>#N/A</v>
      </c>
      <c r="F296">
        <f>INDEX(IF(COUNTIFS($C$1:C296,C296)=1,Data!C:C,IF(COUNTIFS($C$2:C296,C296)=2,Data!D:D,IF(COUNTIFS($C$1:C296,C296)=3,Data!E:E,Data!F:F))),MATCH(Upload!$C296,Data!$A:$A,0))</f>
        <v>0</v>
      </c>
      <c r="G296" t="e">
        <f>VLOOKUP($C296,Lookup!$E:$J,2+_xlfn.XLOOKUP($E296,Lookup!$C:$C,Lookup!$B:$B),0)</f>
        <v>#N/A</v>
      </c>
    </row>
    <row r="297" spans="1:7" x14ac:dyDescent="0.25">
      <c r="A297" t="str">
        <f>Data!$C$12</f>
        <v>Enter Franchise Name HERE</v>
      </c>
      <c r="B297" t="str">
        <f>Data!$C$13</f>
        <v>Enter Office Name HERE</v>
      </c>
      <c r="C297">
        <f>IFERROR(IF(C296=MAX(Data!$A:$A),1,C296+1),1)</f>
        <v>41</v>
      </c>
      <c r="D297" t="str">
        <f>INDEX(Data!B:B,MATCH(Upload!C297,Data!A:A,0))</f>
        <v>Other Admin and support staff costs i.e. FBT, Workcover, recruitment fees)</v>
      </c>
      <c r="E297" t="e">
        <f>VLOOKUP(COUNTIFS($C$2:C297,C297),Lookup!B:C,2,0)</f>
        <v>#N/A</v>
      </c>
      <c r="F297">
        <f>INDEX(IF(COUNTIFS($C$1:C297,C297)=1,Data!C:C,IF(COUNTIFS($C$2:C297,C297)=2,Data!D:D,IF(COUNTIFS($C$1:C297,C297)=3,Data!E:E,Data!F:F))),MATCH(Upload!$C297,Data!$A:$A,0))</f>
        <v>0</v>
      </c>
      <c r="G297" t="e">
        <f>VLOOKUP($C297,Lookup!$E:$J,2+_xlfn.XLOOKUP($E297,Lookup!$C:$C,Lookup!$B:$B),0)</f>
        <v>#N/A</v>
      </c>
    </row>
    <row r="298" spans="1:7" x14ac:dyDescent="0.25">
      <c r="A298" t="str">
        <f>Data!$C$12</f>
        <v>Enter Franchise Name HERE</v>
      </c>
      <c r="B298" t="str">
        <f>Data!$C$13</f>
        <v>Enter Office Name HERE</v>
      </c>
      <c r="C298">
        <f>IFERROR(IF(C297=MAX(Data!$A:$A),1,C297+1),1)</f>
        <v>42</v>
      </c>
      <c r="D298" t="str">
        <f>INDEX(Data!B:B,MATCH(Upload!C298,Data!A:A,0))</f>
        <v>Total Admin. and Support Staff Costs</v>
      </c>
      <c r="E298" t="e">
        <f>VLOOKUP(COUNTIFS($C$2:C298,C298),Lookup!B:C,2,0)</f>
        <v>#N/A</v>
      </c>
      <c r="F298" t="str">
        <f>INDEX(IF(COUNTIFS($C$1:C298,C298)=1,Data!C:C,IF(COUNTIFS($C$2:C298,C298)=2,Data!D:D,IF(COUNTIFS($C$1:C298,C298)=3,Data!E:E,Data!F:F))),MATCH(Upload!$C298,Data!$A:$A,0))</f>
        <v/>
      </c>
      <c r="G298" t="e">
        <f>VLOOKUP($C298,Lookup!$E:$J,2+_xlfn.XLOOKUP($E298,Lookup!$C:$C,Lookup!$B:$B),0)</f>
        <v>#N/A</v>
      </c>
    </row>
    <row r="299" spans="1:7" x14ac:dyDescent="0.25">
      <c r="A299" t="str">
        <f>Data!$C$12</f>
        <v>Enter Franchise Name HERE</v>
      </c>
      <c r="B299" t="str">
        <f>Data!$C$13</f>
        <v>Enter Office Name HERE</v>
      </c>
      <c r="C299">
        <f>IFERROR(IF(C298=MAX(Data!$A:$A),1,C298+1),1)</f>
        <v>43</v>
      </c>
      <c r="D299" t="str">
        <f>INDEX(Data!B:B,MATCH(Upload!C299,Data!A:A,0))</f>
        <v>Premises / Occupancy Costs</v>
      </c>
      <c r="E299" t="e">
        <f>VLOOKUP(COUNTIFS($C$2:C299,C299),Lookup!B:C,2,0)</f>
        <v>#N/A</v>
      </c>
      <c r="F299">
        <f>INDEX(IF(COUNTIFS($C$1:C299,C299)=1,Data!C:C,IF(COUNTIFS($C$2:C299,C299)=2,Data!D:D,IF(COUNTIFS($C$1:C299,C299)=3,Data!E:E,Data!F:F))),MATCH(Upload!$C299,Data!$A:$A,0))</f>
        <v>0</v>
      </c>
      <c r="G299" t="e">
        <f>VLOOKUP($C299,Lookup!$E:$J,2+_xlfn.XLOOKUP($E299,Lookup!$C:$C,Lookup!$B:$B),0)</f>
        <v>#N/A</v>
      </c>
    </row>
    <row r="300" spans="1:7" x14ac:dyDescent="0.25">
      <c r="A300" t="str">
        <f>Data!$C$12</f>
        <v>Enter Franchise Name HERE</v>
      </c>
      <c r="B300" t="str">
        <f>Data!$C$13</f>
        <v>Enter Office Name HERE</v>
      </c>
      <c r="C300">
        <f>IFERROR(IF(C299=MAX(Data!$A:$A),1,C299+1),1)</f>
        <v>44</v>
      </c>
      <c r="D300" t="str">
        <f>INDEX(Data!B:B,MATCH(Upload!C300,Data!A:A,0))</f>
        <v>Information Technology Costs</v>
      </c>
      <c r="E300" t="e">
        <f>VLOOKUP(COUNTIFS($C$2:C300,C300),Lookup!B:C,2,0)</f>
        <v>#N/A</v>
      </c>
      <c r="F300">
        <f>INDEX(IF(COUNTIFS($C$1:C300,C300)=1,Data!C:C,IF(COUNTIFS($C$2:C300,C300)=2,Data!D:D,IF(COUNTIFS($C$1:C300,C300)=3,Data!E:E,Data!F:F))),MATCH(Upload!$C300,Data!$A:$A,0))</f>
        <v>0</v>
      </c>
      <c r="G300" t="e">
        <f>VLOOKUP($C300,Lookup!$E:$J,2+_xlfn.XLOOKUP($E300,Lookup!$C:$C,Lookup!$B:$B),0)</f>
        <v>#N/A</v>
      </c>
    </row>
    <row r="301" spans="1:7" x14ac:dyDescent="0.25">
      <c r="A301" t="str">
        <f>Data!$C$12</f>
        <v>Enter Franchise Name HERE</v>
      </c>
      <c r="B301" t="str">
        <f>Data!$C$13</f>
        <v>Enter Office Name HERE</v>
      </c>
      <c r="C301">
        <f>IFERROR(IF(C300=MAX(Data!$A:$A),1,C300+1),1)</f>
        <v>45</v>
      </c>
      <c r="D301" t="str">
        <f>INDEX(Data!B:B,MATCH(Upload!C301,Data!A:A,0))</f>
        <v>Motor Vehicle Costs</v>
      </c>
      <c r="E301" t="e">
        <f>VLOOKUP(COUNTIFS($C$2:C301,C301),Lookup!B:C,2,0)</f>
        <v>#N/A</v>
      </c>
      <c r="F301">
        <f>INDEX(IF(COUNTIFS($C$1:C301,C301)=1,Data!C:C,IF(COUNTIFS($C$2:C301,C301)=2,Data!D:D,IF(COUNTIFS($C$1:C301,C301)=3,Data!E:E,Data!F:F))),MATCH(Upload!$C301,Data!$A:$A,0))</f>
        <v>0</v>
      </c>
      <c r="G301" t="e">
        <f>VLOOKUP($C301,Lookup!$E:$J,2+_xlfn.XLOOKUP($E301,Lookup!$C:$C,Lookup!$B:$B),0)</f>
        <v>#N/A</v>
      </c>
    </row>
    <row r="302" spans="1:7" x14ac:dyDescent="0.25">
      <c r="A302" t="str">
        <f>Data!$C$12</f>
        <v>Enter Franchise Name HERE</v>
      </c>
      <c r="B302" t="str">
        <f>Data!$C$13</f>
        <v>Enter Office Name HERE</v>
      </c>
      <c r="C302">
        <f>IFERROR(IF(C301=MAX(Data!$A:$A),1,C301+1),1)</f>
        <v>46</v>
      </c>
      <c r="D302" t="str">
        <f>INDEX(Data!B:B,MATCH(Upload!C302,Data!A:A,0))</f>
        <v>Training and Development Costs</v>
      </c>
      <c r="E302" t="e">
        <f>VLOOKUP(COUNTIFS($C$2:C302,C302),Lookup!B:C,2,0)</f>
        <v>#N/A</v>
      </c>
      <c r="F302">
        <f>INDEX(IF(COUNTIFS($C$1:C302,C302)=1,Data!C:C,IF(COUNTIFS($C$2:C302,C302)=2,Data!D:D,IF(COUNTIFS($C$1:C302,C302)=3,Data!E:E,Data!F:F))),MATCH(Upload!$C302,Data!$A:$A,0))</f>
        <v>0</v>
      </c>
      <c r="G302" t="e">
        <f>VLOOKUP($C302,Lookup!$E:$J,2+_xlfn.XLOOKUP($E302,Lookup!$C:$C,Lookup!$B:$B),0)</f>
        <v>#N/A</v>
      </c>
    </row>
    <row r="303" spans="1:7" x14ac:dyDescent="0.25">
      <c r="A303" t="str">
        <f>Data!$C$12</f>
        <v>Enter Franchise Name HERE</v>
      </c>
      <c r="B303" t="str">
        <f>Data!$C$13</f>
        <v>Enter Office Name HERE</v>
      </c>
      <c r="C303">
        <f>IFERROR(IF(C302=MAX(Data!$A:$A),1,C302+1),1)</f>
        <v>47</v>
      </c>
      <c r="D303" t="str">
        <f>INDEX(Data!B:B,MATCH(Upload!C303,Data!A:A,0))</f>
        <v>Professional fees and Insurance Expense</v>
      </c>
      <c r="E303" t="e">
        <f>VLOOKUP(COUNTIFS($C$2:C303,C303),Lookup!B:C,2,0)</f>
        <v>#N/A</v>
      </c>
      <c r="F303">
        <f>INDEX(IF(COUNTIFS($C$1:C303,C303)=1,Data!C:C,IF(COUNTIFS($C$2:C303,C303)=2,Data!D:D,IF(COUNTIFS($C$1:C303,C303)=3,Data!E:E,Data!F:F))),MATCH(Upload!$C303,Data!$A:$A,0))</f>
        <v>0</v>
      </c>
      <c r="G303" t="e">
        <f>VLOOKUP($C303,Lookup!$E:$J,2+_xlfn.XLOOKUP($E303,Lookup!$C:$C,Lookup!$B:$B),0)</f>
        <v>#N/A</v>
      </c>
    </row>
    <row r="304" spans="1:7" x14ac:dyDescent="0.25">
      <c r="A304" t="str">
        <f>Data!$C$12</f>
        <v>Enter Franchise Name HERE</v>
      </c>
      <c r="B304" t="str">
        <f>Data!$C$13</f>
        <v>Enter Office Name HERE</v>
      </c>
      <c r="C304">
        <f>IFERROR(IF(C303=MAX(Data!$A:$A),1,C303+1),1)</f>
        <v>48</v>
      </c>
      <c r="D304" t="str">
        <f>INDEX(Data!B:B,MATCH(Upload!C304,Data!A:A,0))</f>
        <v>Interest Expense</v>
      </c>
      <c r="E304" t="e">
        <f>VLOOKUP(COUNTIFS($C$2:C304,C304),Lookup!B:C,2,0)</f>
        <v>#N/A</v>
      </c>
      <c r="F304">
        <f>INDEX(IF(COUNTIFS($C$1:C304,C304)=1,Data!C:C,IF(COUNTIFS($C$2:C304,C304)=2,Data!D:D,IF(COUNTIFS($C$1:C304,C304)=3,Data!E:E,Data!F:F))),MATCH(Upload!$C304,Data!$A:$A,0))</f>
        <v>0</v>
      </c>
      <c r="G304" t="e">
        <f>VLOOKUP($C304,Lookup!$E:$J,2+_xlfn.XLOOKUP($E304,Lookup!$C:$C,Lookup!$B:$B),0)</f>
        <v>#N/A</v>
      </c>
    </row>
    <row r="305" spans="1:7" x14ac:dyDescent="0.25">
      <c r="A305" t="str">
        <f>Data!$C$12</f>
        <v>Enter Franchise Name HERE</v>
      </c>
      <c r="B305" t="str">
        <f>Data!$C$13</f>
        <v>Enter Office Name HERE</v>
      </c>
      <c r="C305">
        <f>IFERROR(IF(C304=MAX(Data!$A:$A),1,C304+1),1)</f>
        <v>49</v>
      </c>
      <c r="D305" t="str">
        <f>INDEX(Data!B:B,MATCH(Upload!C305,Data!A:A,0))</f>
        <v>Other Administration Costs</v>
      </c>
      <c r="E305" t="e">
        <f>VLOOKUP(COUNTIFS($C$2:C305,C305),Lookup!B:C,2,0)</f>
        <v>#N/A</v>
      </c>
      <c r="F305">
        <f>INDEX(IF(COUNTIFS($C$1:C305,C305)=1,Data!C:C,IF(COUNTIFS($C$2:C305,C305)=2,Data!D:D,IF(COUNTIFS($C$1:C305,C305)=3,Data!E:E,Data!F:F))),MATCH(Upload!$C305,Data!$A:$A,0))</f>
        <v>0</v>
      </c>
      <c r="G305" t="e">
        <f>VLOOKUP($C305,Lookup!$E:$J,2+_xlfn.XLOOKUP($E305,Lookup!$C:$C,Lookup!$B:$B),0)</f>
        <v>#N/A</v>
      </c>
    </row>
    <row r="306" spans="1:7" x14ac:dyDescent="0.25">
      <c r="A306" t="str">
        <f>Data!$C$12</f>
        <v>Enter Franchise Name HERE</v>
      </c>
      <c r="B306" t="str">
        <f>Data!$C$13</f>
        <v>Enter Office Name HERE</v>
      </c>
      <c r="C306">
        <f>IFERROR(IF(C305=MAX(Data!$A:$A),1,C305+1),1)</f>
        <v>50</v>
      </c>
      <c r="D306" t="str">
        <f>INDEX(Data!B:B,MATCH(Upload!C306,Data!A:A,0))</f>
        <v>TOTAL OVERHEAD COSTS</v>
      </c>
      <c r="E306" t="e">
        <f>VLOOKUP(COUNTIFS($C$2:C306,C306),Lookup!B:C,2,0)</f>
        <v>#N/A</v>
      </c>
      <c r="F306" t="str">
        <f>INDEX(IF(COUNTIFS($C$1:C306,C306)=1,Data!C:C,IF(COUNTIFS($C$2:C306,C306)=2,Data!D:D,IF(COUNTIFS($C$1:C306,C306)=3,Data!E:E,Data!F:F))),MATCH(Upload!$C306,Data!$A:$A,0))</f>
        <v/>
      </c>
      <c r="G306" t="e">
        <f>VLOOKUP($C306,Lookup!$E:$J,2+_xlfn.XLOOKUP($E306,Lookup!$C:$C,Lookup!$B:$B),0)</f>
        <v>#N/A</v>
      </c>
    </row>
    <row r="307" spans="1:7" x14ac:dyDescent="0.25">
      <c r="A307" t="str">
        <f>Data!$C$12</f>
        <v>Enter Franchise Name HERE</v>
      </c>
      <c r="B307" t="str">
        <f>Data!$C$13</f>
        <v>Enter Office Name HERE</v>
      </c>
      <c r="C307">
        <f>IFERROR(IF(C306=MAX(Data!$A:$A),1,C306+1),1)</f>
        <v>51</v>
      </c>
      <c r="D307" t="str">
        <f>INDEX(Data!B:B,MATCH(Upload!C307,Data!A:A,0))</f>
        <v>NET PROFIT BEFORE TAX</v>
      </c>
      <c r="E307" t="e">
        <f>VLOOKUP(COUNTIFS($C$2:C307,C307),Lookup!B:C,2,0)</f>
        <v>#N/A</v>
      </c>
      <c r="F307" t="str">
        <f>INDEX(IF(COUNTIFS($C$1:C307,C307)=1,Data!C:C,IF(COUNTIFS($C$2:C307,C307)=2,Data!D:D,IF(COUNTIFS($C$1:C307,C307)=3,Data!E:E,Data!F:F))),MATCH(Upload!$C307,Data!$A:$A,0))</f>
        <v/>
      </c>
      <c r="G307" t="e">
        <f>VLOOKUP($C307,Lookup!$E:$J,2+_xlfn.XLOOKUP($E307,Lookup!$C:$C,Lookup!$B:$B),0)</f>
        <v>#N/A</v>
      </c>
    </row>
    <row r="308" spans="1:7" x14ac:dyDescent="0.25">
      <c r="A308" t="str">
        <f>Data!$C$12</f>
        <v>Enter Franchise Name HERE</v>
      </c>
      <c r="B308" t="str">
        <f>Data!$C$13</f>
        <v>Enter Office Name HERE</v>
      </c>
      <c r="C308">
        <f>IFERROR(IF(C307=MAX(Data!$A:$A),1,C307+1),1)</f>
        <v>1</v>
      </c>
      <c r="D308" t="str">
        <f>INDEX(Data!B:B,MATCH(Upload!C308,Data!A:A,0))</f>
        <v>Sales Consultants</v>
      </c>
      <c r="E308" t="e">
        <f>VLOOKUP(COUNTIFS($C$2:C308,C308),Lookup!B:C,2,0)</f>
        <v>#N/A</v>
      </c>
      <c r="F308">
        <f>INDEX(IF(COUNTIFS($C$1:C308,C308)=1,Data!C:C,IF(COUNTIFS($C$2:C308,C308)=2,Data!D:D,IF(COUNTIFS($C$1:C308,C308)=3,Data!E:E,Data!F:F))),MATCH(Upload!$C308,Data!$A:$A,0))</f>
        <v>0</v>
      </c>
      <c r="G308" t="e">
        <f>VLOOKUP($C308,Lookup!$E:$J,2+_xlfn.XLOOKUP($E308,Lookup!$C:$C,Lookup!$B:$B),0)</f>
        <v>#N/A</v>
      </c>
    </row>
    <row r="309" spans="1:7" x14ac:dyDescent="0.25">
      <c r="A309" t="str">
        <f>Data!$C$12</f>
        <v>Enter Franchise Name HERE</v>
      </c>
      <c r="B309" t="str">
        <f>Data!$C$13</f>
        <v>Enter Office Name HERE</v>
      </c>
      <c r="C309">
        <f>IFERROR(IF(C308=MAX(Data!$A:$A),1,C308+1),1)</f>
        <v>2</v>
      </c>
      <c r="D309" t="str">
        <f>INDEX(Data!B:B,MATCH(Upload!C309,Data!A:A,0))</f>
        <v>Property Managers (including Letting Agents, Inspection Agents and Tenancy Managers)</v>
      </c>
      <c r="E309" t="e">
        <f>VLOOKUP(COUNTIFS($C$2:C309,C309),Lookup!B:C,2,0)</f>
        <v>#N/A</v>
      </c>
      <c r="F309">
        <f>INDEX(IF(COUNTIFS($C$1:C309,C309)=1,Data!C:C,IF(COUNTIFS($C$2:C309,C309)=2,Data!D:D,IF(COUNTIFS($C$1:C309,C309)=3,Data!E:E,Data!F:F))),MATCH(Upload!$C309,Data!$A:$A,0))</f>
        <v>0</v>
      </c>
      <c r="G309" t="e">
        <f>VLOOKUP($C309,Lookup!$E:$J,2+_xlfn.XLOOKUP($E309,Lookup!$C:$C,Lookup!$B:$B),0)</f>
        <v>#N/A</v>
      </c>
    </row>
    <row r="310" spans="1:7" x14ac:dyDescent="0.25">
      <c r="A310" t="str">
        <f>Data!$C$12</f>
        <v>Enter Franchise Name HERE</v>
      </c>
      <c r="B310" t="str">
        <f>Data!$C$13</f>
        <v>Enter Office Name HERE</v>
      </c>
      <c r="C310">
        <f>IFERROR(IF(C309=MAX(Data!$A:$A),1,C309+1),1)</f>
        <v>3</v>
      </c>
      <c r="D310" t="str">
        <f>INDEX(Data!B:B,MATCH(Upload!C310,Data!A:A,0))</f>
        <v>Business Development Managers (non-selling)</v>
      </c>
      <c r="E310" t="e">
        <f>VLOOKUP(COUNTIFS($C$2:C310,C310),Lookup!B:C,2,0)</f>
        <v>#N/A</v>
      </c>
      <c r="F310">
        <f>INDEX(IF(COUNTIFS($C$1:C310,C310)=1,Data!C:C,IF(COUNTIFS($C$2:C310,C310)=2,Data!D:D,IF(COUNTIFS($C$1:C310,C310)=3,Data!E:E,Data!F:F))),MATCH(Upload!$C310,Data!$A:$A,0))</f>
        <v>0</v>
      </c>
      <c r="G310" t="e">
        <f>VLOOKUP($C310,Lookup!$E:$J,2+_xlfn.XLOOKUP($E310,Lookup!$C:$C,Lookup!$B:$B),0)</f>
        <v>#N/A</v>
      </c>
    </row>
    <row r="311" spans="1:7" x14ac:dyDescent="0.25">
      <c r="A311" t="str">
        <f>Data!$C$12</f>
        <v>Enter Franchise Name HERE</v>
      </c>
      <c r="B311" t="str">
        <f>Data!$C$13</f>
        <v>Enter Office Name HERE</v>
      </c>
      <c r="C311">
        <f>IFERROR(IF(C310=MAX(Data!$A:$A),1,C310+1),1)</f>
        <v>4</v>
      </c>
      <c r="D311" t="str">
        <f>INDEX(Data!B:B,MATCH(Upload!C311,Data!A:A,0))</f>
        <v>Administration/Clerical Staff (non-selling)</v>
      </c>
      <c r="E311" t="e">
        <f>VLOOKUP(COUNTIFS($C$2:C311,C311),Lookup!B:C,2,0)</f>
        <v>#N/A</v>
      </c>
      <c r="F311">
        <f>INDEX(IF(COUNTIFS($C$1:C311,C311)=1,Data!C:C,IF(COUNTIFS($C$2:C311,C311)=2,Data!D:D,IF(COUNTIFS($C$1:C311,C311)=3,Data!E:E,Data!F:F))),MATCH(Upload!$C311,Data!$A:$A,0))</f>
        <v>0</v>
      </c>
      <c r="G311" t="e">
        <f>VLOOKUP($C311,Lookup!$E:$J,2+_xlfn.XLOOKUP($E311,Lookup!$C:$C,Lookup!$B:$B),0)</f>
        <v>#N/A</v>
      </c>
    </row>
    <row r="312" spans="1:7" x14ac:dyDescent="0.25">
      <c r="A312" t="str">
        <f>Data!$C$12</f>
        <v>Enter Franchise Name HERE</v>
      </c>
      <c r="B312" t="str">
        <f>Data!$C$13</f>
        <v>Enter Office Name HERE</v>
      </c>
      <c r="C312">
        <f>IFERROR(IF(C311=MAX(Data!$A:$A),1,C311+1),1)</f>
        <v>5</v>
      </c>
      <c r="D312" t="str">
        <f>INDEX(Data!B:B,MATCH(Upload!C312,Data!A:A,0))</f>
        <v>Managers (managing an office)</v>
      </c>
      <c r="E312" t="e">
        <f>VLOOKUP(COUNTIFS($C$2:C312,C312),Lookup!B:C,2,0)</f>
        <v>#N/A</v>
      </c>
      <c r="F312">
        <f>INDEX(IF(COUNTIFS($C$1:C312,C312)=1,Data!C:C,IF(COUNTIFS($C$2:C312,C312)=2,Data!D:D,IF(COUNTIFS($C$1:C312,C312)=3,Data!E:E,Data!F:F))),MATCH(Upload!$C312,Data!$A:$A,0))</f>
        <v>0</v>
      </c>
      <c r="G312" t="e">
        <f>VLOOKUP($C312,Lookup!$E:$J,2+_xlfn.XLOOKUP($E312,Lookup!$C:$C,Lookup!$B:$B),0)</f>
        <v>#N/A</v>
      </c>
    </row>
    <row r="313" spans="1:7" x14ac:dyDescent="0.25">
      <c r="A313" t="str">
        <f>Data!$C$12</f>
        <v>Enter Franchise Name HERE</v>
      </c>
      <c r="B313" t="str">
        <f>Data!$C$13</f>
        <v>Enter Office Name HERE</v>
      </c>
      <c r="C313">
        <f>IFERROR(IF(C312=MAX(Data!$A:$A),1,C312+1),1)</f>
        <v>6</v>
      </c>
      <c r="D313" t="str">
        <f>INDEX(Data!B:B,MATCH(Upload!C313,Data!A:A,0))</f>
        <v>Owners (managing or not managing an office)</v>
      </c>
      <c r="E313" t="e">
        <f>VLOOKUP(COUNTIFS($C$2:C313,C313),Lookup!B:C,2,0)</f>
        <v>#N/A</v>
      </c>
      <c r="F313">
        <f>INDEX(IF(COUNTIFS($C$1:C313,C313)=1,Data!C:C,IF(COUNTIFS($C$2:C313,C313)=2,Data!D:D,IF(COUNTIFS($C$1:C313,C313)=3,Data!E:E,Data!F:F))),MATCH(Upload!$C313,Data!$A:$A,0))</f>
        <v>0</v>
      </c>
      <c r="G313" t="e">
        <f>VLOOKUP($C313,Lookup!$E:$J,2+_xlfn.XLOOKUP($E313,Lookup!$C:$C,Lookup!$B:$B),0)</f>
        <v>#N/A</v>
      </c>
    </row>
    <row r="314" spans="1:7" x14ac:dyDescent="0.25">
      <c r="A314" t="str">
        <f>Data!$C$12</f>
        <v>Enter Franchise Name HERE</v>
      </c>
      <c r="B314" t="str">
        <f>Data!$C$13</f>
        <v>Enter Office Name HERE</v>
      </c>
      <c r="C314">
        <f>IFERROR(IF(C313=MAX(Data!$A:$A),1,C313+1),1)</f>
        <v>7</v>
      </c>
      <c r="D314" t="str">
        <f>INDEX(Data!B:B,MATCH(Upload!C314,Data!A:A,0))</f>
        <v>TOTAL OFFICE HEAD COUNT</v>
      </c>
      <c r="E314" t="e">
        <f>VLOOKUP(COUNTIFS($C$2:C314,C314),Lookup!B:C,2,0)</f>
        <v>#N/A</v>
      </c>
      <c r="F314" t="str">
        <f>INDEX(IF(COUNTIFS($C$1:C314,C314)=1,Data!C:C,IF(COUNTIFS($C$2:C314,C314)=2,Data!D:D,IF(COUNTIFS($C$1:C314,C314)=3,Data!E:E,Data!F:F))),MATCH(Upload!$C314,Data!$A:$A,0))</f>
        <v>Finishing Staff Count as at 31 March 2026</v>
      </c>
      <c r="G314" t="e">
        <f>VLOOKUP($C314,Lookup!$E:$J,2+_xlfn.XLOOKUP($E314,Lookup!$C:$C,Lookup!$B:$B),0)</f>
        <v>#N/A</v>
      </c>
    </row>
    <row r="315" spans="1:7" x14ac:dyDescent="0.25">
      <c r="A315" t="str">
        <f>Data!$C$12</f>
        <v>Enter Franchise Name HERE</v>
      </c>
      <c r="B315" t="str">
        <f>Data!$C$13</f>
        <v>Enter Office Name HERE</v>
      </c>
      <c r="C315">
        <f>IFERROR(IF(C314=MAX(Data!$A:$A),1,C314+1),1)</f>
        <v>8</v>
      </c>
      <c r="D315" t="str">
        <f>INDEX(Data!B:B,MATCH(Upload!C315,Data!A:A,0))</f>
        <v>What is your estimated current Market Share as a % (calculated based on sales volume)</v>
      </c>
      <c r="E315" t="e">
        <f>VLOOKUP(COUNTIFS($C$2:C315,C315),Lookup!B:C,2,0)</f>
        <v>#N/A</v>
      </c>
      <c r="F315" t="str">
        <f>INDEX(IF(COUNTIFS($C$1:C315,C315)=1,Data!C:C,IF(COUNTIFS($C$2:C315,C315)=2,Data!D:D,IF(COUNTIFS($C$1:C315,C315)=3,Data!E:E,Data!F:F))),MATCH(Upload!$C315,Data!$A:$A,0))</f>
        <v>Please estimate if this is not something that is tracked on a monthly basis</v>
      </c>
      <c r="G315" t="e">
        <f>VLOOKUP($C315,Lookup!$E:$J,2+_xlfn.XLOOKUP($E315,Lookup!$C:$C,Lookup!$B:$B),0)</f>
        <v>#N/A</v>
      </c>
    </row>
    <row r="316" spans="1:7" x14ac:dyDescent="0.25">
      <c r="A316" t="str">
        <f>Data!$C$12</f>
        <v>Enter Franchise Name HERE</v>
      </c>
      <c r="B316" t="str">
        <f>Data!$C$13</f>
        <v>Enter Office Name HERE</v>
      </c>
      <c r="C316">
        <f>IFERROR(IF(C315=MAX(Data!$A:$A),1,C315+1),1)</f>
        <v>9</v>
      </c>
      <c r="D316" t="str">
        <f>INDEX(Data!B:B,MATCH(Upload!C316,Data!A:A,0))</f>
        <v>Name of your current accounting system</v>
      </c>
      <c r="E316" t="e">
        <f>VLOOKUP(COUNTIFS($C$2:C316,C316),Lookup!B:C,2,0)</f>
        <v>#N/A</v>
      </c>
      <c r="F316">
        <f>INDEX(IF(COUNTIFS($C$1:C316,C316)=1,Data!C:C,IF(COUNTIFS($C$2:C316,C316)=2,Data!D:D,IF(COUNTIFS($C$1:C316,C316)=3,Data!E:E,Data!F:F))),MATCH(Upload!$C316,Data!$A:$A,0))</f>
        <v>0</v>
      </c>
      <c r="G316" t="e">
        <f>VLOOKUP($C316,Lookup!$E:$J,2+_xlfn.XLOOKUP($E316,Lookup!$C:$C,Lookup!$B:$B),0)</f>
        <v>#N/A</v>
      </c>
    </row>
    <row r="317" spans="1:7" x14ac:dyDescent="0.25">
      <c r="A317" t="str">
        <f>Data!$C$12</f>
        <v>Enter Franchise Name HERE</v>
      </c>
      <c r="B317" t="str">
        <f>Data!$C$13</f>
        <v>Enter Office Name HERE</v>
      </c>
      <c r="C317">
        <f>IFERROR(IF(C316=MAX(Data!$A:$A),1,C316+1),1)</f>
        <v>10</v>
      </c>
      <c r="D317" t="str">
        <f>INDEX(Data!B:B,MATCH(Upload!C317,Data!A:A,0))</f>
        <v>Commission - Sales</v>
      </c>
      <c r="E317" t="e">
        <f>VLOOKUP(COUNTIFS($C$2:C317,C317),Lookup!B:C,2,0)</f>
        <v>#N/A</v>
      </c>
      <c r="F317">
        <f>INDEX(IF(COUNTIFS($C$1:C317,C317)=1,Data!C:C,IF(COUNTIFS($C$2:C317,C317)=2,Data!D:D,IF(COUNTIFS($C$1:C317,C317)=3,Data!E:E,Data!F:F))),MATCH(Upload!$C317,Data!$A:$A,0))</f>
        <v>0</v>
      </c>
      <c r="G317" t="e">
        <f>VLOOKUP($C317,Lookup!$E:$J,2+_xlfn.XLOOKUP($E317,Lookup!$C:$C,Lookup!$B:$B),0)</f>
        <v>#N/A</v>
      </c>
    </row>
    <row r="318" spans="1:7" x14ac:dyDescent="0.25">
      <c r="A318" t="str">
        <f>Data!$C$12</f>
        <v>Enter Franchise Name HERE</v>
      </c>
      <c r="B318" t="str">
        <f>Data!$C$13</f>
        <v>Enter Office Name HERE</v>
      </c>
      <c r="C318">
        <f>IFERROR(IF(C317=MAX(Data!$A:$A),1,C317+1),1)</f>
        <v>11</v>
      </c>
      <c r="D318" t="str">
        <f>INDEX(Data!B:B,MATCH(Upload!C318,Data!A:A,0))</f>
        <v>Commission - Other</v>
      </c>
      <c r="E318" t="e">
        <f>VLOOKUP(COUNTIFS($C$2:C318,C318),Lookup!B:C,2,0)</f>
        <v>#N/A</v>
      </c>
      <c r="F318">
        <f>INDEX(IF(COUNTIFS($C$1:C318,C318)=1,Data!C:C,IF(COUNTIFS($C$2:C318,C318)=2,Data!D:D,IF(COUNTIFS($C$1:C318,C318)=3,Data!E:E,Data!F:F))),MATCH(Upload!$C318,Data!$A:$A,0))</f>
        <v>0</v>
      </c>
      <c r="G318" t="e">
        <f>VLOOKUP($C318,Lookup!$E:$J,2+_xlfn.XLOOKUP($E318,Lookup!$C:$C,Lookup!$B:$B),0)</f>
        <v>#N/A</v>
      </c>
    </row>
    <row r="319" spans="1:7" x14ac:dyDescent="0.25">
      <c r="A319" t="str">
        <f>Data!$C$12</f>
        <v>Enter Franchise Name HERE</v>
      </c>
      <c r="B319" t="str">
        <f>Data!$C$13</f>
        <v>Enter Office Name HERE</v>
      </c>
      <c r="C319">
        <f>IFERROR(IF(C318=MAX(Data!$A:$A),1,C318+1),1)</f>
        <v>12</v>
      </c>
      <c r="D319" t="str">
        <f>INDEX(Data!B:B,MATCH(Upload!C319,Data!A:A,0))</f>
        <v>Total Commission Income - Sales</v>
      </c>
      <c r="E319" t="e">
        <f>VLOOKUP(COUNTIFS($C$2:C319,C319),Lookup!B:C,2,0)</f>
        <v>#N/A</v>
      </c>
      <c r="F319" t="str">
        <f>INDEX(IF(COUNTIFS($C$1:C319,C319)=1,Data!C:C,IF(COUNTIFS($C$2:C319,C319)=2,Data!D:D,IF(COUNTIFS($C$1:C319,C319)=3,Data!E:E,Data!F:F))),MATCH(Upload!$C319,Data!$A:$A,0))</f>
        <v/>
      </c>
      <c r="G319" t="e">
        <f>VLOOKUP($C319,Lookup!$E:$J,2+_xlfn.XLOOKUP($E319,Lookup!$C:$C,Lookup!$B:$B),0)</f>
        <v>#N/A</v>
      </c>
    </row>
    <row r="320" spans="1:7" x14ac:dyDescent="0.25">
      <c r="A320" t="str">
        <f>Data!$C$12</f>
        <v>Enter Franchise Name HERE</v>
      </c>
      <c r="B320" t="str">
        <f>Data!$C$13</f>
        <v>Enter Office Name HERE</v>
      </c>
      <c r="C320">
        <f>IFERROR(IF(C319=MAX(Data!$A:$A),1,C319+1),1)</f>
        <v>13</v>
      </c>
      <c r="D320" t="str">
        <f>INDEX(Data!B:B,MATCH(Upload!C320,Data!A:A,0))</f>
        <v>VPA Recovery Income (Gross amount is required)</v>
      </c>
      <c r="E320" t="e">
        <f>VLOOKUP(COUNTIFS($C$2:C320,C320),Lookup!B:C,2,0)</f>
        <v>#N/A</v>
      </c>
      <c r="F320">
        <f>INDEX(IF(COUNTIFS($C$1:C320,C320)=1,Data!C:C,IF(COUNTIFS($C$2:C320,C320)=2,Data!D:D,IF(COUNTIFS($C$1:C320,C320)=3,Data!E:E,Data!F:F))),MATCH(Upload!$C320,Data!$A:$A,0))</f>
        <v>0</v>
      </c>
      <c r="G320" t="e">
        <f>VLOOKUP($C320,Lookup!$E:$J,2+_xlfn.XLOOKUP($E320,Lookup!$C:$C,Lookup!$B:$B),0)</f>
        <v>#N/A</v>
      </c>
    </row>
    <row r="321" spans="1:7" x14ac:dyDescent="0.25">
      <c r="A321" t="str">
        <f>Data!$C$12</f>
        <v>Enter Franchise Name HERE</v>
      </c>
      <c r="B321" t="str">
        <f>Data!$C$13</f>
        <v>Enter Office Name HERE</v>
      </c>
      <c r="C321">
        <f>IFERROR(IF(C320=MAX(Data!$A:$A),1,C320+1),1)</f>
        <v>14</v>
      </c>
      <c r="D321" t="str">
        <f>INDEX(Data!B:B,MATCH(Upload!C321,Data!A:A,0))</f>
        <v>Less: Vendor Property Advertising Expense (Gross amount is required; enter as negative amount)</v>
      </c>
      <c r="E321" t="e">
        <f>VLOOKUP(COUNTIFS($C$2:C321,C321),Lookup!B:C,2,0)</f>
        <v>#N/A</v>
      </c>
      <c r="F321">
        <f>INDEX(IF(COUNTIFS($C$1:C321,C321)=1,Data!C:C,IF(COUNTIFS($C$2:C321,C321)=2,Data!D:D,IF(COUNTIFS($C$1:C321,C321)=3,Data!E:E,Data!F:F))),MATCH(Upload!$C321,Data!$A:$A,0))</f>
        <v>0</v>
      </c>
      <c r="G321" t="e">
        <f>VLOOKUP($C321,Lookup!$E:$J,2+_xlfn.XLOOKUP($E321,Lookup!$C:$C,Lookup!$B:$B),0)</f>
        <v>#N/A</v>
      </c>
    </row>
    <row r="322" spans="1:7" x14ac:dyDescent="0.25">
      <c r="A322" t="str">
        <f>Data!$C$12</f>
        <v>Enter Franchise Name HERE</v>
      </c>
      <c r="B322" t="str">
        <f>Data!$C$13</f>
        <v>Enter Office Name HERE</v>
      </c>
      <c r="C322">
        <f>IFERROR(IF(C321=MAX(Data!$A:$A),1,C321+1),1)</f>
        <v>15</v>
      </c>
      <c r="D322" t="str">
        <f>INDEX(Data!B:B,MATCH(Upload!C322,Data!A:A,0))</f>
        <v>Net Advertising Recoveries</v>
      </c>
      <c r="E322" t="e">
        <f>VLOOKUP(COUNTIFS($C$2:C322,C322),Lookup!B:C,2,0)</f>
        <v>#N/A</v>
      </c>
      <c r="F322" t="str">
        <f>INDEX(IF(COUNTIFS($C$1:C322,C322)=1,Data!C:C,IF(COUNTIFS($C$2:C322,C322)=2,Data!D:D,IF(COUNTIFS($C$1:C322,C322)=3,Data!E:E,Data!F:F))),MATCH(Upload!$C322,Data!$A:$A,0))</f>
        <v/>
      </c>
      <c r="G322" t="e">
        <f>VLOOKUP($C322,Lookup!$E:$J,2+_xlfn.XLOOKUP($E322,Lookup!$C:$C,Lookup!$B:$B),0)</f>
        <v>#N/A</v>
      </c>
    </row>
    <row r="323" spans="1:7" x14ac:dyDescent="0.25">
      <c r="A323" t="str">
        <f>Data!$C$12</f>
        <v>Enter Franchise Name HERE</v>
      </c>
      <c r="B323" t="str">
        <f>Data!$C$13</f>
        <v>Enter Office Name HERE</v>
      </c>
      <c r="C323">
        <f>IFERROR(IF(C322=MAX(Data!$A:$A),1,C322+1),1)</f>
        <v>16</v>
      </c>
      <c r="D323" t="str">
        <f>INDEX(Data!B:B,MATCH(Upload!C323,Data!A:A,0))</f>
        <v>Management Fees</v>
      </c>
      <c r="E323" t="e">
        <f>VLOOKUP(COUNTIFS($C$2:C323,C323),Lookup!B:C,2,0)</f>
        <v>#N/A</v>
      </c>
      <c r="F323">
        <f>INDEX(IF(COUNTIFS($C$1:C323,C323)=1,Data!C:C,IF(COUNTIFS($C$2:C323,C323)=2,Data!D:D,IF(COUNTIFS($C$1:C323,C323)=3,Data!E:E,Data!F:F))),MATCH(Upload!$C323,Data!$A:$A,0))</f>
        <v>0</v>
      </c>
      <c r="G323" t="e">
        <f>VLOOKUP($C323,Lookup!$E:$J,2+_xlfn.XLOOKUP($E323,Lookup!$C:$C,Lookup!$B:$B),0)</f>
        <v>#N/A</v>
      </c>
    </row>
    <row r="324" spans="1:7" x14ac:dyDescent="0.25">
      <c r="A324" t="str">
        <f>Data!$C$12</f>
        <v>Enter Franchise Name HERE</v>
      </c>
      <c r="B324" t="str">
        <f>Data!$C$13</f>
        <v>Enter Office Name HERE</v>
      </c>
      <c r="C324">
        <f>IFERROR(IF(C323=MAX(Data!$A:$A),1,C323+1),1)</f>
        <v>17</v>
      </c>
      <c r="D324" t="str">
        <f>INDEX(Data!B:B,MATCH(Upload!C324,Data!A:A,0))</f>
        <v>Letting Fees and Inspection fees</v>
      </c>
      <c r="E324" t="e">
        <f>VLOOKUP(COUNTIFS($C$2:C324,C324),Lookup!B:C,2,0)</f>
        <v>#N/A</v>
      </c>
      <c r="F324">
        <f>INDEX(IF(COUNTIFS($C$1:C324,C324)=1,Data!C:C,IF(COUNTIFS($C$2:C324,C324)=2,Data!D:D,IF(COUNTIFS($C$1:C324,C324)=3,Data!E:E,Data!F:F))),MATCH(Upload!$C324,Data!$A:$A,0))</f>
        <v>0</v>
      </c>
      <c r="G324" t="e">
        <f>VLOOKUP($C324,Lookup!$E:$J,2+_xlfn.XLOOKUP($E324,Lookup!$C:$C,Lookup!$B:$B),0)</f>
        <v>#N/A</v>
      </c>
    </row>
    <row r="325" spans="1:7" x14ac:dyDescent="0.25">
      <c r="A325" t="str">
        <f>Data!$C$12</f>
        <v>Enter Franchise Name HERE</v>
      </c>
      <c r="B325" t="str">
        <f>Data!$C$13</f>
        <v>Enter Office Name HERE</v>
      </c>
      <c r="C325">
        <f>IFERROR(IF(C324=MAX(Data!$A:$A),1,C324+1),1)</f>
        <v>18</v>
      </c>
      <c r="D325" t="str">
        <f>INDEX(Data!B:B,MATCH(Upload!C325,Data!A:A,0))</f>
        <v>All Landlord Recoveries Income (Gross amount is required)</v>
      </c>
      <c r="E325" t="e">
        <f>VLOOKUP(COUNTIFS($C$2:C325,C325),Lookup!B:C,2,0)</f>
        <v>#N/A</v>
      </c>
      <c r="F325">
        <f>INDEX(IF(COUNTIFS($C$1:C325,C325)=1,Data!C:C,IF(COUNTIFS($C$2:C325,C325)=2,Data!D:D,IF(COUNTIFS($C$1:C325,C325)=3,Data!E:E,Data!F:F))),MATCH(Upload!$C325,Data!$A:$A,0))</f>
        <v>0</v>
      </c>
      <c r="G325" t="e">
        <f>VLOOKUP($C325,Lookup!$E:$J,2+_xlfn.XLOOKUP($E325,Lookup!$C:$C,Lookup!$B:$B),0)</f>
        <v>#N/A</v>
      </c>
    </row>
    <row r="326" spans="1:7" x14ac:dyDescent="0.25">
      <c r="A326" t="str">
        <f>Data!$C$12</f>
        <v>Enter Franchise Name HERE</v>
      </c>
      <c r="B326" t="str">
        <f>Data!$C$13</f>
        <v>Enter Office Name HERE</v>
      </c>
      <c r="C326">
        <f>IFERROR(IF(C325=MAX(Data!$A:$A),1,C325+1),1)</f>
        <v>19</v>
      </c>
      <c r="D326" t="str">
        <f>INDEX(Data!B:B,MATCH(Upload!C326,Data!A:A,0))</f>
        <v>Less: Landlord Property Expenses that are recoverable i.e. advertising, credit/background checks, tribunal application fees etc.  (Gross amount is required; enter as negative amount)</v>
      </c>
      <c r="E326" t="e">
        <f>VLOOKUP(COUNTIFS($C$2:C326,C326),Lookup!B:C,2,0)</f>
        <v>#N/A</v>
      </c>
      <c r="F326">
        <f>INDEX(IF(COUNTIFS($C$1:C326,C326)=1,Data!C:C,IF(COUNTIFS($C$2:C326,C326)=2,Data!D:D,IF(COUNTIFS($C$1:C326,C326)=3,Data!E:E,Data!F:F))),MATCH(Upload!$C326,Data!$A:$A,0))</f>
        <v>0</v>
      </c>
      <c r="G326" t="e">
        <f>VLOOKUP($C326,Lookup!$E:$J,2+_xlfn.XLOOKUP($E326,Lookup!$C:$C,Lookup!$B:$B),0)</f>
        <v>#N/A</v>
      </c>
    </row>
    <row r="327" spans="1:7" x14ac:dyDescent="0.25">
      <c r="A327" t="str">
        <f>Data!$C$12</f>
        <v>Enter Franchise Name HERE</v>
      </c>
      <c r="B327" t="str">
        <f>Data!$C$13</f>
        <v>Enter Office Name HERE</v>
      </c>
      <c r="C327">
        <f>IFERROR(IF(C326=MAX(Data!$A:$A),1,C326+1),1)</f>
        <v>20</v>
      </c>
      <c r="D327" t="str">
        <f>INDEX(Data!B:B,MATCH(Upload!C327,Data!A:A,0))</f>
        <v>Other Property Management Revenue</v>
      </c>
      <c r="E327" t="e">
        <f>VLOOKUP(COUNTIFS($C$2:C327,C327),Lookup!B:C,2,0)</f>
        <v>#N/A</v>
      </c>
      <c r="F327">
        <f>INDEX(IF(COUNTIFS($C$1:C327,C327)=1,Data!C:C,IF(COUNTIFS($C$2:C327,C327)=2,Data!D:D,IF(COUNTIFS($C$1:C327,C327)=3,Data!E:E,Data!F:F))),MATCH(Upload!$C327,Data!$A:$A,0))</f>
        <v>0</v>
      </c>
      <c r="G327" t="e">
        <f>VLOOKUP($C327,Lookup!$E:$J,2+_xlfn.XLOOKUP($E327,Lookup!$C:$C,Lookup!$B:$B),0)</f>
        <v>#N/A</v>
      </c>
    </row>
    <row r="328" spans="1:7" x14ac:dyDescent="0.25">
      <c r="A328" t="str">
        <f>Data!$C$12</f>
        <v>Enter Franchise Name HERE</v>
      </c>
      <c r="B328" t="str">
        <f>Data!$C$13</f>
        <v>Enter Office Name HERE</v>
      </c>
      <c r="C328">
        <f>IFERROR(IF(C327=MAX(Data!$A:$A),1,C327+1),1)</f>
        <v>21</v>
      </c>
      <c r="D328" t="str">
        <f>INDEX(Data!B:B,MATCH(Upload!C328,Data!A:A,0))</f>
        <v>Total Property Management Revenue</v>
      </c>
      <c r="E328" t="e">
        <f>VLOOKUP(COUNTIFS($C$2:C328,C328),Lookup!B:C,2,0)</f>
        <v>#N/A</v>
      </c>
      <c r="F328" t="str">
        <f>INDEX(IF(COUNTIFS($C$1:C328,C328)=1,Data!C:C,IF(COUNTIFS($C$2:C328,C328)=2,Data!D:D,IF(COUNTIFS($C$1:C328,C328)=3,Data!E:E,Data!F:F))),MATCH(Upload!$C328,Data!$A:$A,0))</f>
        <v/>
      </c>
      <c r="G328" t="e">
        <f>VLOOKUP($C328,Lookup!$E:$J,2+_xlfn.XLOOKUP($E328,Lookup!$C:$C,Lookup!$B:$B),0)</f>
        <v>#N/A</v>
      </c>
    </row>
    <row r="329" spans="1:7" x14ac:dyDescent="0.25">
      <c r="A329" t="str">
        <f>Data!$C$12</f>
        <v>Enter Franchise Name HERE</v>
      </c>
      <c r="B329" t="str">
        <f>Data!$C$13</f>
        <v>Enter Office Name HERE</v>
      </c>
      <c r="C329">
        <f>IFERROR(IF(C328=MAX(Data!$A:$A),1,C328+1),1)</f>
        <v>22</v>
      </c>
      <c r="D329" t="str">
        <f>INDEX(Data!B:B,MATCH(Upload!C329,Data!A:A,0))</f>
        <v>Other Income - e.g. mortgage broking referral fees, interest, MV profit, misc.</v>
      </c>
      <c r="E329" t="e">
        <f>VLOOKUP(COUNTIFS($C$2:C329,C329),Lookup!B:C,2,0)</f>
        <v>#N/A</v>
      </c>
      <c r="F329">
        <f>INDEX(IF(COUNTIFS($C$1:C329,C329)=1,Data!C:C,IF(COUNTIFS($C$2:C329,C329)=2,Data!D:D,IF(COUNTIFS($C$1:C329,C329)=3,Data!E:E,Data!F:F))),MATCH(Upload!$C329,Data!$A:$A,0))</f>
        <v>0</v>
      </c>
      <c r="G329" t="e">
        <f>VLOOKUP($C329,Lookup!$E:$J,2+_xlfn.XLOOKUP($E329,Lookup!$C:$C,Lookup!$B:$B),0)</f>
        <v>#N/A</v>
      </c>
    </row>
    <row r="330" spans="1:7" x14ac:dyDescent="0.25">
      <c r="A330" t="str">
        <f>Data!$C$12</f>
        <v>Enter Franchise Name HERE</v>
      </c>
      <c r="B330" t="str">
        <f>Data!$C$13</f>
        <v>Enter Office Name HERE</v>
      </c>
      <c r="C330">
        <f>IFERROR(IF(C329=MAX(Data!$A:$A),1,C329+1),1)</f>
        <v>23</v>
      </c>
      <c r="D330" t="str">
        <f>INDEX(Data!B:B,MATCH(Upload!C330,Data!A:A,0))</f>
        <v>Total Other Income</v>
      </c>
      <c r="E330" t="e">
        <f>VLOOKUP(COUNTIFS($C$2:C330,C330),Lookup!B:C,2,0)</f>
        <v>#N/A</v>
      </c>
      <c r="F330" t="str">
        <f>INDEX(IF(COUNTIFS($C$1:C330,C330)=1,Data!C:C,IF(COUNTIFS($C$2:C330,C330)=2,Data!D:D,IF(COUNTIFS($C$1:C330,C330)=3,Data!E:E,Data!F:F))),MATCH(Upload!$C330,Data!$A:$A,0))</f>
        <v/>
      </c>
      <c r="G330" t="e">
        <f>VLOOKUP($C330,Lookup!$E:$J,2+_xlfn.XLOOKUP($E330,Lookup!$C:$C,Lookup!$B:$B),0)</f>
        <v>#N/A</v>
      </c>
    </row>
    <row r="331" spans="1:7" x14ac:dyDescent="0.25">
      <c r="A331" t="str">
        <f>Data!$C$12</f>
        <v>Enter Franchise Name HERE</v>
      </c>
      <c r="B331" t="str">
        <f>Data!$C$13</f>
        <v>Enter Office Name HERE</v>
      </c>
      <c r="C331">
        <f>IFERROR(IF(C330=MAX(Data!$A:$A),1,C330+1),1)</f>
        <v>24</v>
      </c>
      <c r="D331" t="str">
        <f>INDEX(Data!B:B,MATCH(Upload!C331,Data!A:A,0))</f>
        <v>TOTAL REVENUE FROM TRADING</v>
      </c>
      <c r="E331" t="e">
        <f>VLOOKUP(COUNTIFS($C$2:C331,C331),Lookup!B:C,2,0)</f>
        <v>#N/A</v>
      </c>
      <c r="F331" t="str">
        <f>INDEX(IF(COUNTIFS($C$1:C331,C331)=1,Data!C:C,IF(COUNTIFS($C$2:C331,C331)=2,Data!D:D,IF(COUNTIFS($C$1:C331,C331)=3,Data!E:E,Data!F:F))),MATCH(Upload!$C331,Data!$A:$A,0))</f>
        <v/>
      </c>
      <c r="G331" t="e">
        <f>VLOOKUP($C331,Lookup!$E:$J,2+_xlfn.XLOOKUP($E331,Lookup!$C:$C,Lookup!$B:$B),0)</f>
        <v>#N/A</v>
      </c>
    </row>
    <row r="332" spans="1:7" x14ac:dyDescent="0.25">
      <c r="A332" t="str">
        <f>Data!$C$12</f>
        <v>Enter Franchise Name HERE</v>
      </c>
      <c r="B332" t="str">
        <f>Data!$C$13</f>
        <v>Enter Office Name HERE</v>
      </c>
      <c r="C332">
        <f>IFERROR(IF(C331=MAX(Data!$A:$A),1,C331+1),1)</f>
        <v>25</v>
      </c>
      <c r="D332" t="str">
        <f>INDEX(Data!B:B,MATCH(Upload!C332,Data!A:A,0))</f>
        <v>Gross Franchise Fees</v>
      </c>
      <c r="E332" t="e">
        <f>VLOOKUP(COUNTIFS($C$2:C332,C332),Lookup!B:C,2,0)</f>
        <v>#N/A</v>
      </c>
      <c r="F332">
        <f>INDEX(IF(COUNTIFS($C$1:C332,C332)=1,Data!C:C,IF(COUNTIFS($C$2:C332,C332)=2,Data!D:D,IF(COUNTIFS($C$1:C332,C332)=3,Data!E:E,Data!F:F))),MATCH(Upload!$C332,Data!$A:$A,0))</f>
        <v>0</v>
      </c>
      <c r="G332" t="e">
        <f>VLOOKUP($C332,Lookup!$E:$J,2+_xlfn.XLOOKUP($E332,Lookup!$C:$C,Lookup!$B:$B),0)</f>
        <v>#N/A</v>
      </c>
    </row>
    <row r="333" spans="1:7" x14ac:dyDescent="0.25">
      <c r="A333" t="str">
        <f>Data!$C$12</f>
        <v>Enter Franchise Name HERE</v>
      </c>
      <c r="B333" t="str">
        <f>Data!$C$13</f>
        <v>Enter Office Name HERE</v>
      </c>
      <c r="C333">
        <f>IFERROR(IF(C332=MAX(Data!$A:$A),1,C332+1),1)</f>
        <v>26</v>
      </c>
      <c r="D333" t="str">
        <f>INDEX(Data!B:B,MATCH(Upload!C333,Data!A:A,0))</f>
        <v>Less: Rebates Received (please enter as a negative)</v>
      </c>
      <c r="E333" t="e">
        <f>VLOOKUP(COUNTIFS($C$2:C333,C333),Lookup!B:C,2,0)</f>
        <v>#N/A</v>
      </c>
      <c r="F333">
        <f>INDEX(IF(COUNTIFS($C$1:C333,C333)=1,Data!C:C,IF(COUNTIFS($C$2:C333,C333)=2,Data!D:D,IF(COUNTIFS($C$1:C333,C333)=3,Data!E:E,Data!F:F))),MATCH(Upload!$C333,Data!$A:$A,0))</f>
        <v>0</v>
      </c>
      <c r="G333" t="e">
        <f>VLOOKUP($C333,Lookup!$E:$J,2+_xlfn.XLOOKUP($E333,Lookup!$C:$C,Lookup!$B:$B),0)</f>
        <v>#N/A</v>
      </c>
    </row>
    <row r="334" spans="1:7" x14ac:dyDescent="0.25">
      <c r="A334" t="str">
        <f>Data!$C$12</f>
        <v>Enter Franchise Name HERE</v>
      </c>
      <c r="B334" t="str">
        <f>Data!$C$13</f>
        <v>Enter Office Name HERE</v>
      </c>
      <c r="C334">
        <f>IFERROR(IF(C333=MAX(Data!$A:$A),1,C333+1),1)</f>
        <v>27</v>
      </c>
      <c r="D334" t="str">
        <f>INDEX(Data!B:B,MATCH(Upload!C334,Data!A:A,0))</f>
        <v>Net Franchise Fees</v>
      </c>
      <c r="E334" t="e">
        <f>VLOOKUP(COUNTIFS($C$2:C334,C334),Lookup!B:C,2,0)</f>
        <v>#N/A</v>
      </c>
      <c r="F334" t="str">
        <f>INDEX(IF(COUNTIFS($C$1:C334,C334)=1,Data!C:C,IF(COUNTIFS($C$2:C334,C334)=2,Data!D:D,IF(COUNTIFS($C$1:C334,C334)=3,Data!E:E,Data!F:F))),MATCH(Upload!$C334,Data!$A:$A,0))</f>
        <v/>
      </c>
      <c r="G334" t="e">
        <f>VLOOKUP($C334,Lookup!$E:$J,2+_xlfn.XLOOKUP($E334,Lookup!$C:$C,Lookup!$B:$B),0)</f>
        <v>#N/A</v>
      </c>
    </row>
    <row r="335" spans="1:7" x14ac:dyDescent="0.25">
      <c r="A335" t="str">
        <f>Data!$C$12</f>
        <v>Enter Franchise Name HERE</v>
      </c>
      <c r="B335" t="str">
        <f>Data!$C$13</f>
        <v>Enter Office Name HERE</v>
      </c>
      <c r="C335">
        <f>IFERROR(IF(C334=MAX(Data!$A:$A),1,C334+1),1)</f>
        <v>28</v>
      </c>
      <c r="D335" t="str">
        <f>INDEX(Data!B:B,MATCH(Upload!C335,Data!A:A,0))</f>
        <v>Owners and Managers (selling commissions)</v>
      </c>
      <c r="E335" t="e">
        <f>VLOOKUP(COUNTIFS($C$2:C335,C335),Lookup!B:C,2,0)</f>
        <v>#N/A</v>
      </c>
      <c r="F335">
        <f>INDEX(IF(COUNTIFS($C$1:C335,C335)=1,Data!C:C,IF(COUNTIFS($C$2:C335,C335)=2,Data!D:D,IF(COUNTIFS($C$1:C335,C335)=3,Data!E:E,Data!F:F))),MATCH(Upload!$C335,Data!$A:$A,0))</f>
        <v>0</v>
      </c>
      <c r="G335" t="e">
        <f>VLOOKUP($C335,Lookup!$E:$J,2+_xlfn.XLOOKUP($E335,Lookup!$C:$C,Lookup!$B:$B),0)</f>
        <v>#N/A</v>
      </c>
    </row>
    <row r="336" spans="1:7" x14ac:dyDescent="0.25">
      <c r="A336" t="str">
        <f>Data!$C$12</f>
        <v>Enter Franchise Name HERE</v>
      </c>
      <c r="B336" t="str">
        <f>Data!$C$13</f>
        <v>Enter Office Name HERE</v>
      </c>
      <c r="C336">
        <f>IFERROR(IF(C335=MAX(Data!$A:$A),1,C335+1),1)</f>
        <v>29</v>
      </c>
      <c r="D336" t="str">
        <f>INDEX(Data!B:B,MATCH(Upload!C336,Data!A:A,0))</f>
        <v>Sales Consultants</v>
      </c>
      <c r="E336" t="e">
        <f>VLOOKUP(COUNTIFS($C$2:C336,C336),Lookup!B:C,2,0)</f>
        <v>#N/A</v>
      </c>
      <c r="F336">
        <f>INDEX(IF(COUNTIFS($C$1:C336,C336)=1,Data!C:C,IF(COUNTIFS($C$2:C336,C336)=2,Data!D:D,IF(COUNTIFS($C$1:C336,C336)=3,Data!E:E,Data!F:F))),MATCH(Upload!$C336,Data!$A:$A,0))</f>
        <v>0</v>
      </c>
      <c r="G336" t="e">
        <f>VLOOKUP($C336,Lookup!$E:$J,2+_xlfn.XLOOKUP($E336,Lookup!$C:$C,Lookup!$B:$B),0)</f>
        <v>#N/A</v>
      </c>
    </row>
    <row r="337" spans="1:7" x14ac:dyDescent="0.25">
      <c r="A337" t="str">
        <f>Data!$C$12</f>
        <v>Enter Franchise Name HERE</v>
      </c>
      <c r="B337" t="str">
        <f>Data!$C$13</f>
        <v>Enter Office Name HERE</v>
      </c>
      <c r="C337">
        <f>IFERROR(IF(C336=MAX(Data!$A:$A),1,C336+1),1)</f>
        <v>30</v>
      </c>
      <c r="D337" t="str">
        <f>INDEX(Data!B:B,MATCH(Upload!C337,Data!A:A,0))</f>
        <v>Property Managers (including Letting Agents/ Inspection Agents/Tenancy Managers)</v>
      </c>
      <c r="E337" t="e">
        <f>VLOOKUP(COUNTIFS($C$2:C337,C337),Lookup!B:C,2,0)</f>
        <v>#N/A</v>
      </c>
      <c r="F337">
        <f>INDEX(IF(COUNTIFS($C$1:C337,C337)=1,Data!C:C,IF(COUNTIFS($C$2:C337,C337)=2,Data!D:D,IF(COUNTIFS($C$1:C337,C337)=3,Data!E:E,Data!F:F))),MATCH(Upload!$C337,Data!$A:$A,0))</f>
        <v>0</v>
      </c>
      <c r="G337" t="e">
        <f>VLOOKUP($C337,Lookup!$E:$J,2+_xlfn.XLOOKUP($E337,Lookup!$C:$C,Lookup!$B:$B),0)</f>
        <v>#N/A</v>
      </c>
    </row>
    <row r="338" spans="1:7" x14ac:dyDescent="0.25">
      <c r="A338" t="str">
        <f>Data!$C$12</f>
        <v>Enter Franchise Name HERE</v>
      </c>
      <c r="B338" t="str">
        <f>Data!$C$13</f>
        <v>Enter Office Name HERE</v>
      </c>
      <c r="C338">
        <f>IFERROR(IF(C337=MAX(Data!$A:$A),1,C337+1),1)</f>
        <v>31</v>
      </c>
      <c r="D338" t="str">
        <f>INDEX(Data!B:B,MATCH(Upload!C338,Data!A:A,0))</f>
        <v>Other Sales / PM Staff Salary Costs (car allowances, FBT, Work cover etc.)</v>
      </c>
      <c r="E338" t="e">
        <f>VLOOKUP(COUNTIFS($C$2:C338,C338),Lookup!B:C,2,0)</f>
        <v>#N/A</v>
      </c>
      <c r="F338">
        <f>INDEX(IF(COUNTIFS($C$1:C338,C338)=1,Data!C:C,IF(COUNTIFS($C$2:C338,C338)=2,Data!D:D,IF(COUNTIFS($C$1:C338,C338)=3,Data!E:E,Data!F:F))),MATCH(Upload!$C338,Data!$A:$A,0))</f>
        <v>0</v>
      </c>
      <c r="G338" t="e">
        <f>VLOOKUP($C338,Lookup!$E:$J,2+_xlfn.XLOOKUP($E338,Lookup!$C:$C,Lookup!$B:$B),0)</f>
        <v>#N/A</v>
      </c>
    </row>
    <row r="339" spans="1:7" x14ac:dyDescent="0.25">
      <c r="A339" t="str">
        <f>Data!$C$12</f>
        <v>Enter Franchise Name HERE</v>
      </c>
      <c r="B339" t="str">
        <f>Data!$C$13</f>
        <v>Enter Office Name HERE</v>
      </c>
      <c r="C339">
        <f>IFERROR(IF(C338=MAX(Data!$A:$A),1,C338+1),1)</f>
        <v>32</v>
      </c>
      <c r="D339" t="str">
        <f>INDEX(Data!B:B,MATCH(Upload!C339,Data!A:A,0))</f>
        <v>Total Staff Salary/Commission Costs</v>
      </c>
      <c r="E339" t="e">
        <f>VLOOKUP(COUNTIFS($C$2:C339,C339),Lookup!B:C,2,0)</f>
        <v>#N/A</v>
      </c>
      <c r="F339" t="str">
        <f>INDEX(IF(COUNTIFS($C$1:C339,C339)=1,Data!C:C,IF(COUNTIFS($C$2:C339,C339)=2,Data!D:D,IF(COUNTIFS($C$1:C339,C339)=3,Data!E:E,Data!F:F))),MATCH(Upload!$C339,Data!$A:$A,0))</f>
        <v/>
      </c>
      <c r="G339" t="e">
        <f>VLOOKUP($C339,Lookup!$E:$J,2+_xlfn.XLOOKUP($E339,Lookup!$C:$C,Lookup!$B:$B),0)</f>
        <v>#N/A</v>
      </c>
    </row>
    <row r="340" spans="1:7" x14ac:dyDescent="0.25">
      <c r="A340" t="str">
        <f>Data!$C$12</f>
        <v>Enter Franchise Name HERE</v>
      </c>
      <c r="B340" t="str">
        <f>Data!$C$13</f>
        <v>Enter Office Name HERE</v>
      </c>
      <c r="C340">
        <f>IFERROR(IF(C339=MAX(Data!$A:$A),1,C339+1),1)</f>
        <v>33</v>
      </c>
      <c r="D340" t="str">
        <f>INDEX(Data!B:B,MATCH(Upload!C340,Data!A:A,0))</f>
        <v>Commissions / referrals to non-staff members</v>
      </c>
      <c r="E340" t="e">
        <f>VLOOKUP(COUNTIFS($C$2:C340,C340),Lookup!B:C,2,0)</f>
        <v>#N/A</v>
      </c>
      <c r="F340">
        <f>INDEX(IF(COUNTIFS($C$1:C340,C340)=1,Data!C:C,IF(COUNTIFS($C$2:C340,C340)=2,Data!D:D,IF(COUNTIFS($C$1:C340,C340)=3,Data!E:E,Data!F:F))),MATCH(Upload!$C340,Data!$A:$A,0))</f>
        <v>0</v>
      </c>
      <c r="G340" t="e">
        <f>VLOOKUP($C340,Lookup!$E:$J,2+_xlfn.XLOOKUP($E340,Lookup!$C:$C,Lookup!$B:$B),0)</f>
        <v>#N/A</v>
      </c>
    </row>
    <row r="341" spans="1:7" x14ac:dyDescent="0.25">
      <c r="A341" t="str">
        <f>Data!$C$12</f>
        <v>Enter Franchise Name HERE</v>
      </c>
      <c r="B341" t="str">
        <f>Data!$C$13</f>
        <v>Enter Office Name HERE</v>
      </c>
      <c r="C341">
        <f>IFERROR(IF(C340=MAX(Data!$A:$A),1,C340+1),1)</f>
        <v>34</v>
      </c>
      <c r="D341" t="str">
        <f>INDEX(Data!B:B,MATCH(Upload!C341,Data!A:A,0))</f>
        <v>TOTAL DIRECT OPERATING COSTS</v>
      </c>
      <c r="E341" t="e">
        <f>VLOOKUP(COUNTIFS($C$2:C341,C341),Lookup!B:C,2,0)</f>
        <v>#N/A</v>
      </c>
      <c r="F341" t="str">
        <f>INDEX(IF(COUNTIFS($C$1:C341,C341)=1,Data!C:C,IF(COUNTIFS($C$2:C341,C341)=2,Data!D:D,IF(COUNTIFS($C$1:C341,C341)=3,Data!E:E,Data!F:F))),MATCH(Upload!$C341,Data!$A:$A,0))</f>
        <v/>
      </c>
      <c r="G341" t="e">
        <f>VLOOKUP($C341,Lookup!$E:$J,2+_xlfn.XLOOKUP($E341,Lookup!$C:$C,Lookup!$B:$B),0)</f>
        <v>#N/A</v>
      </c>
    </row>
    <row r="342" spans="1:7" x14ac:dyDescent="0.25">
      <c r="A342" t="str">
        <f>Data!$C$12</f>
        <v>Enter Franchise Name HERE</v>
      </c>
      <c r="B342" t="str">
        <f>Data!$C$13</f>
        <v>Enter Office Name HERE</v>
      </c>
      <c r="C342">
        <f>IFERROR(IF(C341=MAX(Data!$A:$A),1,C341+1),1)</f>
        <v>35</v>
      </c>
      <c r="D342" t="str">
        <f>INDEX(Data!B:B,MATCH(Upload!C342,Data!A:A,0))</f>
        <v>GROSS PROFIT FROM OPERATIONS</v>
      </c>
      <c r="E342" t="e">
        <f>VLOOKUP(COUNTIFS($C$2:C342,C342),Lookup!B:C,2,0)</f>
        <v>#N/A</v>
      </c>
      <c r="F342" t="str">
        <f>INDEX(IF(COUNTIFS($C$1:C342,C342)=1,Data!C:C,IF(COUNTIFS($C$2:C342,C342)=2,Data!D:D,IF(COUNTIFS($C$1:C342,C342)=3,Data!E:E,Data!F:F))),MATCH(Upload!$C342,Data!$A:$A,0))</f>
        <v/>
      </c>
      <c r="G342" t="e">
        <f>VLOOKUP($C342,Lookup!$E:$J,2+_xlfn.XLOOKUP($E342,Lookup!$C:$C,Lookup!$B:$B),0)</f>
        <v>#N/A</v>
      </c>
    </row>
    <row r="343" spans="1:7" x14ac:dyDescent="0.25">
      <c r="A343" t="str">
        <f>Data!$C$12</f>
        <v>Enter Franchise Name HERE</v>
      </c>
      <c r="B343" t="str">
        <f>Data!$C$13</f>
        <v>Enter Office Name HERE</v>
      </c>
      <c r="C343">
        <f>IFERROR(IF(C342=MAX(Data!$A:$A),1,C342+1),1)</f>
        <v>36</v>
      </c>
      <c r="D343" t="str">
        <f>INDEX(Data!B:B,MATCH(Upload!C343,Data!A:A,0))</f>
        <v>Print &amp; Digital Advertising, Sponsorship and Other</v>
      </c>
      <c r="E343" t="e">
        <f>VLOOKUP(COUNTIFS($C$2:C343,C343),Lookup!B:C,2,0)</f>
        <v>#N/A</v>
      </c>
      <c r="F343">
        <f>INDEX(IF(COUNTIFS($C$1:C343,C343)=1,Data!C:C,IF(COUNTIFS($C$2:C343,C343)=2,Data!D:D,IF(COUNTIFS($C$1:C343,C343)=3,Data!E:E,Data!F:F))),MATCH(Upload!$C343,Data!$A:$A,0))</f>
        <v>0</v>
      </c>
      <c r="G343" t="e">
        <f>VLOOKUP($C343,Lookup!$E:$J,2+_xlfn.XLOOKUP($E343,Lookup!$C:$C,Lookup!$B:$B),0)</f>
        <v>#N/A</v>
      </c>
    </row>
    <row r="344" spans="1:7" x14ac:dyDescent="0.25">
      <c r="A344" t="str">
        <f>Data!$C$12</f>
        <v>Enter Franchise Name HERE</v>
      </c>
      <c r="B344" t="str">
        <f>Data!$C$13</f>
        <v>Enter Office Name HERE</v>
      </c>
      <c r="C344">
        <f>IFERROR(IF(C343=MAX(Data!$A:$A),1,C343+1),1)</f>
        <v>37</v>
      </c>
      <c r="D344" t="str">
        <f>INDEX(Data!B:B,MATCH(Upload!C344,Data!A:A,0))</f>
        <v>Total Advertising and Promotion Expense</v>
      </c>
      <c r="E344" t="e">
        <f>VLOOKUP(COUNTIFS($C$2:C344,C344),Lookup!B:C,2,0)</f>
        <v>#N/A</v>
      </c>
      <c r="F344" t="str">
        <f>INDEX(IF(COUNTIFS($C$1:C344,C344)=1,Data!C:C,IF(COUNTIFS($C$2:C344,C344)=2,Data!D:D,IF(COUNTIFS($C$1:C344,C344)=3,Data!E:E,Data!F:F))),MATCH(Upload!$C344,Data!$A:$A,0))</f>
        <v/>
      </c>
      <c r="G344" t="e">
        <f>VLOOKUP($C344,Lookup!$E:$J,2+_xlfn.XLOOKUP($E344,Lookup!$C:$C,Lookup!$B:$B),0)</f>
        <v>#N/A</v>
      </c>
    </row>
    <row r="345" spans="1:7" x14ac:dyDescent="0.25">
      <c r="A345" t="str">
        <f>Data!$C$12</f>
        <v>Enter Franchise Name HERE</v>
      </c>
      <c r="B345" t="str">
        <f>Data!$C$13</f>
        <v>Enter Office Name HERE</v>
      </c>
      <c r="C345">
        <f>IFERROR(IF(C344=MAX(Data!$A:$A),1,C344+1),1)</f>
        <v>38</v>
      </c>
      <c r="D345" t="str">
        <f>INDEX(Data!B:B,MATCH(Upload!C345,Data!A:A,0))</f>
        <v xml:space="preserve">Salaries - Owners and Managers </v>
      </c>
      <c r="E345" t="e">
        <f>VLOOKUP(COUNTIFS($C$2:C345,C345),Lookup!B:C,2,0)</f>
        <v>#N/A</v>
      </c>
      <c r="F345">
        <f>INDEX(IF(COUNTIFS($C$1:C345,C345)=1,Data!C:C,IF(COUNTIFS($C$2:C345,C345)=2,Data!D:D,IF(COUNTIFS($C$1:C345,C345)=3,Data!E:E,Data!F:F))),MATCH(Upload!$C345,Data!$A:$A,0))</f>
        <v>0</v>
      </c>
      <c r="G345" t="e">
        <f>VLOOKUP($C345,Lookup!$E:$J,2+_xlfn.XLOOKUP($E345,Lookup!$C:$C,Lookup!$B:$B),0)</f>
        <v>#N/A</v>
      </c>
    </row>
    <row r="346" spans="1:7" x14ac:dyDescent="0.25">
      <c r="A346" t="str">
        <f>Data!$C$12</f>
        <v>Enter Franchise Name HERE</v>
      </c>
      <c r="B346" t="str">
        <f>Data!$C$13</f>
        <v>Enter Office Name HERE</v>
      </c>
      <c r="C346">
        <f>IFERROR(IF(C345=MAX(Data!$A:$A),1,C345+1),1)</f>
        <v>39</v>
      </c>
      <c r="D346" t="str">
        <f>INDEX(Data!B:B,MATCH(Upload!C346,Data!A:A,0))</f>
        <v>Salaries - BDM's (non-selling)</v>
      </c>
      <c r="E346" t="e">
        <f>VLOOKUP(COUNTIFS($C$2:C346,C346),Lookup!B:C,2,0)</f>
        <v>#N/A</v>
      </c>
      <c r="F346">
        <f>INDEX(IF(COUNTIFS($C$1:C346,C346)=1,Data!C:C,IF(COUNTIFS($C$2:C346,C346)=2,Data!D:D,IF(COUNTIFS($C$1:C346,C346)=3,Data!E:E,Data!F:F))),MATCH(Upload!$C346,Data!$A:$A,0))</f>
        <v>0</v>
      </c>
      <c r="G346" t="e">
        <f>VLOOKUP($C346,Lookup!$E:$J,2+_xlfn.XLOOKUP($E346,Lookup!$C:$C,Lookup!$B:$B),0)</f>
        <v>#N/A</v>
      </c>
    </row>
    <row r="347" spans="1:7" x14ac:dyDescent="0.25">
      <c r="A347" t="str">
        <f>Data!$C$12</f>
        <v>Enter Franchise Name HERE</v>
      </c>
      <c r="B347" t="str">
        <f>Data!$C$13</f>
        <v>Enter Office Name HERE</v>
      </c>
      <c r="C347">
        <f>IFERROR(IF(C346=MAX(Data!$A:$A),1,C346+1),1)</f>
        <v>40</v>
      </c>
      <c r="D347" t="str">
        <f>INDEX(Data!B:B,MATCH(Upload!C347,Data!A:A,0))</f>
        <v>Salaries - Administration/Clerical Staff only (including Virtual Assist costs)</v>
      </c>
      <c r="E347" t="e">
        <f>VLOOKUP(COUNTIFS($C$2:C347,C347),Lookup!B:C,2,0)</f>
        <v>#N/A</v>
      </c>
      <c r="F347">
        <f>INDEX(IF(COUNTIFS($C$1:C347,C347)=1,Data!C:C,IF(COUNTIFS($C$2:C347,C347)=2,Data!D:D,IF(COUNTIFS($C$1:C347,C347)=3,Data!E:E,Data!F:F))),MATCH(Upload!$C347,Data!$A:$A,0))</f>
        <v>0</v>
      </c>
      <c r="G347" t="e">
        <f>VLOOKUP($C347,Lookup!$E:$J,2+_xlfn.XLOOKUP($E347,Lookup!$C:$C,Lookup!$B:$B),0)</f>
        <v>#N/A</v>
      </c>
    </row>
    <row r="348" spans="1:7" x14ac:dyDescent="0.25">
      <c r="A348" t="str">
        <f>Data!$C$12</f>
        <v>Enter Franchise Name HERE</v>
      </c>
      <c r="B348" t="str">
        <f>Data!$C$13</f>
        <v>Enter Office Name HERE</v>
      </c>
      <c r="C348">
        <f>IFERROR(IF(C347=MAX(Data!$A:$A),1,C347+1),1)</f>
        <v>41</v>
      </c>
      <c r="D348" t="str">
        <f>INDEX(Data!B:B,MATCH(Upload!C348,Data!A:A,0))</f>
        <v>Other Admin and support staff costs i.e. FBT, Workcover, recruitment fees)</v>
      </c>
      <c r="E348" t="e">
        <f>VLOOKUP(COUNTIFS($C$2:C348,C348),Lookup!B:C,2,0)</f>
        <v>#N/A</v>
      </c>
      <c r="F348">
        <f>INDEX(IF(COUNTIFS($C$1:C348,C348)=1,Data!C:C,IF(COUNTIFS($C$2:C348,C348)=2,Data!D:D,IF(COUNTIFS($C$1:C348,C348)=3,Data!E:E,Data!F:F))),MATCH(Upload!$C348,Data!$A:$A,0))</f>
        <v>0</v>
      </c>
      <c r="G348" t="e">
        <f>VLOOKUP($C348,Lookup!$E:$J,2+_xlfn.XLOOKUP($E348,Lookup!$C:$C,Lookup!$B:$B),0)</f>
        <v>#N/A</v>
      </c>
    </row>
    <row r="349" spans="1:7" x14ac:dyDescent="0.25">
      <c r="A349" t="str">
        <f>Data!$C$12</f>
        <v>Enter Franchise Name HERE</v>
      </c>
      <c r="B349" t="str">
        <f>Data!$C$13</f>
        <v>Enter Office Name HERE</v>
      </c>
      <c r="C349">
        <f>IFERROR(IF(C348=MAX(Data!$A:$A),1,C348+1),1)</f>
        <v>42</v>
      </c>
      <c r="D349" t="str">
        <f>INDEX(Data!B:B,MATCH(Upload!C349,Data!A:A,0))</f>
        <v>Total Admin. and Support Staff Costs</v>
      </c>
      <c r="E349" t="e">
        <f>VLOOKUP(COUNTIFS($C$2:C349,C349),Lookup!B:C,2,0)</f>
        <v>#N/A</v>
      </c>
      <c r="F349" t="str">
        <f>INDEX(IF(COUNTIFS($C$1:C349,C349)=1,Data!C:C,IF(COUNTIFS($C$2:C349,C349)=2,Data!D:D,IF(COUNTIFS($C$1:C349,C349)=3,Data!E:E,Data!F:F))),MATCH(Upload!$C349,Data!$A:$A,0))</f>
        <v/>
      </c>
      <c r="G349" t="e">
        <f>VLOOKUP($C349,Lookup!$E:$J,2+_xlfn.XLOOKUP($E349,Lookup!$C:$C,Lookup!$B:$B),0)</f>
        <v>#N/A</v>
      </c>
    </row>
    <row r="350" spans="1:7" x14ac:dyDescent="0.25">
      <c r="A350" t="str">
        <f>Data!$C$12</f>
        <v>Enter Franchise Name HERE</v>
      </c>
      <c r="B350" t="str">
        <f>Data!$C$13</f>
        <v>Enter Office Name HERE</v>
      </c>
      <c r="C350">
        <f>IFERROR(IF(C349=MAX(Data!$A:$A),1,C349+1),1)</f>
        <v>43</v>
      </c>
      <c r="D350" t="str">
        <f>INDEX(Data!B:B,MATCH(Upload!C350,Data!A:A,0))</f>
        <v>Premises / Occupancy Costs</v>
      </c>
      <c r="E350" t="e">
        <f>VLOOKUP(COUNTIFS($C$2:C350,C350),Lookup!B:C,2,0)</f>
        <v>#N/A</v>
      </c>
      <c r="F350">
        <f>INDEX(IF(COUNTIFS($C$1:C350,C350)=1,Data!C:C,IF(COUNTIFS($C$2:C350,C350)=2,Data!D:D,IF(COUNTIFS($C$1:C350,C350)=3,Data!E:E,Data!F:F))),MATCH(Upload!$C350,Data!$A:$A,0))</f>
        <v>0</v>
      </c>
      <c r="G350" t="e">
        <f>VLOOKUP($C350,Lookup!$E:$J,2+_xlfn.XLOOKUP($E350,Lookup!$C:$C,Lookup!$B:$B),0)</f>
        <v>#N/A</v>
      </c>
    </row>
    <row r="351" spans="1:7" x14ac:dyDescent="0.25">
      <c r="A351" t="str">
        <f>Data!$C$12</f>
        <v>Enter Franchise Name HERE</v>
      </c>
      <c r="B351" t="str">
        <f>Data!$C$13</f>
        <v>Enter Office Name HERE</v>
      </c>
      <c r="C351">
        <f>IFERROR(IF(C350=MAX(Data!$A:$A),1,C350+1),1)</f>
        <v>44</v>
      </c>
      <c r="D351" t="str">
        <f>INDEX(Data!B:B,MATCH(Upload!C351,Data!A:A,0))</f>
        <v>Information Technology Costs</v>
      </c>
      <c r="E351" t="e">
        <f>VLOOKUP(COUNTIFS($C$2:C351,C351),Lookup!B:C,2,0)</f>
        <v>#N/A</v>
      </c>
      <c r="F351">
        <f>INDEX(IF(COUNTIFS($C$1:C351,C351)=1,Data!C:C,IF(COUNTIFS($C$2:C351,C351)=2,Data!D:D,IF(COUNTIFS($C$1:C351,C351)=3,Data!E:E,Data!F:F))),MATCH(Upload!$C351,Data!$A:$A,0))</f>
        <v>0</v>
      </c>
      <c r="G351" t="e">
        <f>VLOOKUP($C351,Lookup!$E:$J,2+_xlfn.XLOOKUP($E351,Lookup!$C:$C,Lookup!$B:$B),0)</f>
        <v>#N/A</v>
      </c>
    </row>
    <row r="352" spans="1:7" x14ac:dyDescent="0.25">
      <c r="A352" t="str">
        <f>Data!$C$12</f>
        <v>Enter Franchise Name HERE</v>
      </c>
      <c r="B352" t="str">
        <f>Data!$C$13</f>
        <v>Enter Office Name HERE</v>
      </c>
      <c r="C352">
        <f>IFERROR(IF(C351=MAX(Data!$A:$A),1,C351+1),1)</f>
        <v>45</v>
      </c>
      <c r="D352" t="str">
        <f>INDEX(Data!B:B,MATCH(Upload!C352,Data!A:A,0))</f>
        <v>Motor Vehicle Costs</v>
      </c>
      <c r="E352" t="e">
        <f>VLOOKUP(COUNTIFS($C$2:C352,C352),Lookup!B:C,2,0)</f>
        <v>#N/A</v>
      </c>
      <c r="F352">
        <f>INDEX(IF(COUNTIFS($C$1:C352,C352)=1,Data!C:C,IF(COUNTIFS($C$2:C352,C352)=2,Data!D:D,IF(COUNTIFS($C$1:C352,C352)=3,Data!E:E,Data!F:F))),MATCH(Upload!$C352,Data!$A:$A,0))</f>
        <v>0</v>
      </c>
      <c r="G352" t="e">
        <f>VLOOKUP($C352,Lookup!$E:$J,2+_xlfn.XLOOKUP($E352,Lookup!$C:$C,Lookup!$B:$B),0)</f>
        <v>#N/A</v>
      </c>
    </row>
    <row r="353" spans="1:7" x14ac:dyDescent="0.25">
      <c r="A353" t="str">
        <f>Data!$C$12</f>
        <v>Enter Franchise Name HERE</v>
      </c>
      <c r="B353" t="str">
        <f>Data!$C$13</f>
        <v>Enter Office Name HERE</v>
      </c>
      <c r="C353">
        <f>IFERROR(IF(C352=MAX(Data!$A:$A),1,C352+1),1)</f>
        <v>46</v>
      </c>
      <c r="D353" t="str">
        <f>INDEX(Data!B:B,MATCH(Upload!C353,Data!A:A,0))</f>
        <v>Training and Development Costs</v>
      </c>
      <c r="E353" t="e">
        <f>VLOOKUP(COUNTIFS($C$2:C353,C353),Lookup!B:C,2,0)</f>
        <v>#N/A</v>
      </c>
      <c r="F353">
        <f>INDEX(IF(COUNTIFS($C$1:C353,C353)=1,Data!C:C,IF(COUNTIFS($C$2:C353,C353)=2,Data!D:D,IF(COUNTIFS($C$1:C353,C353)=3,Data!E:E,Data!F:F))),MATCH(Upload!$C353,Data!$A:$A,0))</f>
        <v>0</v>
      </c>
      <c r="G353" t="e">
        <f>VLOOKUP($C353,Lookup!$E:$J,2+_xlfn.XLOOKUP($E353,Lookup!$C:$C,Lookup!$B:$B),0)</f>
        <v>#N/A</v>
      </c>
    </row>
    <row r="354" spans="1:7" x14ac:dyDescent="0.25">
      <c r="A354" t="str">
        <f>Data!$C$12</f>
        <v>Enter Franchise Name HERE</v>
      </c>
      <c r="B354" t="str">
        <f>Data!$C$13</f>
        <v>Enter Office Name HERE</v>
      </c>
      <c r="C354">
        <f>IFERROR(IF(C353=MAX(Data!$A:$A),1,C353+1),1)</f>
        <v>47</v>
      </c>
      <c r="D354" t="str">
        <f>INDEX(Data!B:B,MATCH(Upload!C354,Data!A:A,0))</f>
        <v>Professional fees and Insurance Expense</v>
      </c>
      <c r="E354" t="e">
        <f>VLOOKUP(COUNTIFS($C$2:C354,C354),Lookup!B:C,2,0)</f>
        <v>#N/A</v>
      </c>
      <c r="F354">
        <f>INDEX(IF(COUNTIFS($C$1:C354,C354)=1,Data!C:C,IF(COUNTIFS($C$2:C354,C354)=2,Data!D:D,IF(COUNTIFS($C$1:C354,C354)=3,Data!E:E,Data!F:F))),MATCH(Upload!$C354,Data!$A:$A,0))</f>
        <v>0</v>
      </c>
      <c r="G354" t="e">
        <f>VLOOKUP($C354,Lookup!$E:$J,2+_xlfn.XLOOKUP($E354,Lookup!$C:$C,Lookup!$B:$B),0)</f>
        <v>#N/A</v>
      </c>
    </row>
    <row r="355" spans="1:7" x14ac:dyDescent="0.25">
      <c r="A355" t="str">
        <f>Data!$C$12</f>
        <v>Enter Franchise Name HERE</v>
      </c>
      <c r="B355" t="str">
        <f>Data!$C$13</f>
        <v>Enter Office Name HERE</v>
      </c>
      <c r="C355">
        <f>IFERROR(IF(C354=MAX(Data!$A:$A),1,C354+1),1)</f>
        <v>48</v>
      </c>
      <c r="D355" t="str">
        <f>INDEX(Data!B:B,MATCH(Upload!C355,Data!A:A,0))</f>
        <v>Interest Expense</v>
      </c>
      <c r="E355" t="e">
        <f>VLOOKUP(COUNTIFS($C$2:C355,C355),Lookup!B:C,2,0)</f>
        <v>#N/A</v>
      </c>
      <c r="F355">
        <f>INDEX(IF(COUNTIFS($C$1:C355,C355)=1,Data!C:C,IF(COUNTIFS($C$2:C355,C355)=2,Data!D:D,IF(COUNTIFS($C$1:C355,C355)=3,Data!E:E,Data!F:F))),MATCH(Upload!$C355,Data!$A:$A,0))</f>
        <v>0</v>
      </c>
      <c r="G355" t="e">
        <f>VLOOKUP($C355,Lookup!$E:$J,2+_xlfn.XLOOKUP($E355,Lookup!$C:$C,Lookup!$B:$B),0)</f>
        <v>#N/A</v>
      </c>
    </row>
    <row r="356" spans="1:7" x14ac:dyDescent="0.25">
      <c r="A356" t="str">
        <f>Data!$C$12</f>
        <v>Enter Franchise Name HERE</v>
      </c>
      <c r="B356" t="str">
        <f>Data!$C$13</f>
        <v>Enter Office Name HERE</v>
      </c>
      <c r="C356">
        <f>IFERROR(IF(C355=MAX(Data!$A:$A),1,C355+1),1)</f>
        <v>49</v>
      </c>
      <c r="D356" t="str">
        <f>INDEX(Data!B:B,MATCH(Upload!C356,Data!A:A,0))</f>
        <v>Other Administration Costs</v>
      </c>
      <c r="E356" t="e">
        <f>VLOOKUP(COUNTIFS($C$2:C356,C356),Lookup!B:C,2,0)</f>
        <v>#N/A</v>
      </c>
      <c r="F356">
        <f>INDEX(IF(COUNTIFS($C$1:C356,C356)=1,Data!C:C,IF(COUNTIFS($C$2:C356,C356)=2,Data!D:D,IF(COUNTIFS($C$1:C356,C356)=3,Data!E:E,Data!F:F))),MATCH(Upload!$C356,Data!$A:$A,0))</f>
        <v>0</v>
      </c>
      <c r="G356" t="e">
        <f>VLOOKUP($C356,Lookup!$E:$J,2+_xlfn.XLOOKUP($E356,Lookup!$C:$C,Lookup!$B:$B),0)</f>
        <v>#N/A</v>
      </c>
    </row>
    <row r="357" spans="1:7" x14ac:dyDescent="0.25">
      <c r="A357" t="str">
        <f>Data!$C$12</f>
        <v>Enter Franchise Name HERE</v>
      </c>
      <c r="B357" t="str">
        <f>Data!$C$13</f>
        <v>Enter Office Name HERE</v>
      </c>
      <c r="C357">
        <f>IFERROR(IF(C356=MAX(Data!$A:$A),1,C356+1),1)</f>
        <v>50</v>
      </c>
      <c r="D357" t="str">
        <f>INDEX(Data!B:B,MATCH(Upload!C357,Data!A:A,0))</f>
        <v>TOTAL OVERHEAD COSTS</v>
      </c>
      <c r="E357" t="e">
        <f>VLOOKUP(COUNTIFS($C$2:C357,C357),Lookup!B:C,2,0)</f>
        <v>#N/A</v>
      </c>
      <c r="F357" t="str">
        <f>INDEX(IF(COUNTIFS($C$1:C357,C357)=1,Data!C:C,IF(COUNTIFS($C$2:C357,C357)=2,Data!D:D,IF(COUNTIFS($C$1:C357,C357)=3,Data!E:E,Data!F:F))),MATCH(Upload!$C357,Data!$A:$A,0))</f>
        <v/>
      </c>
      <c r="G357" t="e">
        <f>VLOOKUP($C357,Lookup!$E:$J,2+_xlfn.XLOOKUP($E357,Lookup!$C:$C,Lookup!$B:$B),0)</f>
        <v>#N/A</v>
      </c>
    </row>
    <row r="358" spans="1:7" x14ac:dyDescent="0.25">
      <c r="A358" t="str">
        <f>Data!$C$12</f>
        <v>Enter Franchise Name HERE</v>
      </c>
      <c r="B358" t="str">
        <f>Data!$C$13</f>
        <v>Enter Office Name HERE</v>
      </c>
      <c r="C358">
        <f>IFERROR(IF(C357=MAX(Data!$A:$A),1,C357+1),1)</f>
        <v>51</v>
      </c>
      <c r="D358" t="str">
        <f>INDEX(Data!B:B,MATCH(Upload!C358,Data!A:A,0))</f>
        <v>NET PROFIT BEFORE TAX</v>
      </c>
      <c r="E358" t="e">
        <f>VLOOKUP(COUNTIFS($C$2:C358,C358),Lookup!B:C,2,0)</f>
        <v>#N/A</v>
      </c>
      <c r="F358" t="str">
        <f>INDEX(IF(COUNTIFS($C$1:C358,C358)=1,Data!C:C,IF(COUNTIFS($C$2:C358,C358)=2,Data!D:D,IF(COUNTIFS($C$1:C358,C358)=3,Data!E:E,Data!F:F))),MATCH(Upload!$C358,Data!$A:$A,0))</f>
        <v/>
      </c>
      <c r="G358" t="e">
        <f>VLOOKUP($C358,Lookup!$E:$J,2+_xlfn.XLOOKUP($E358,Lookup!$C:$C,Lookup!$B:$B),0)</f>
        <v>#N/A</v>
      </c>
    </row>
    <row r="359" spans="1:7" x14ac:dyDescent="0.25">
      <c r="A359" t="str">
        <f>Data!$C$12</f>
        <v>Enter Franchise Name HERE</v>
      </c>
      <c r="B359" t="str">
        <f>Data!$C$13</f>
        <v>Enter Office Name HERE</v>
      </c>
      <c r="C359">
        <f>IFERROR(IF(C358=MAX(Data!$A:$A),1,C358+1),1)</f>
        <v>1</v>
      </c>
      <c r="D359" t="str">
        <f>INDEX(Data!B:B,MATCH(Upload!C359,Data!A:A,0))</f>
        <v>Sales Consultants</v>
      </c>
      <c r="E359" t="e">
        <f>VLOOKUP(COUNTIFS($C$2:C359,C359),Lookup!B:C,2,0)</f>
        <v>#N/A</v>
      </c>
      <c r="F359">
        <f>INDEX(IF(COUNTIFS($C$1:C359,C359)=1,Data!C:C,IF(COUNTIFS($C$2:C359,C359)=2,Data!D:D,IF(COUNTIFS($C$1:C359,C359)=3,Data!E:E,Data!F:F))),MATCH(Upload!$C359,Data!$A:$A,0))</f>
        <v>0</v>
      </c>
      <c r="G359" t="e">
        <f>VLOOKUP($C359,Lookup!$E:$J,2+_xlfn.XLOOKUP($E359,Lookup!$C:$C,Lookup!$B:$B),0)</f>
        <v>#N/A</v>
      </c>
    </row>
    <row r="360" spans="1:7" x14ac:dyDescent="0.25">
      <c r="A360" t="str">
        <f>Data!$C$12</f>
        <v>Enter Franchise Name HERE</v>
      </c>
      <c r="B360" t="str">
        <f>Data!$C$13</f>
        <v>Enter Office Name HERE</v>
      </c>
      <c r="C360">
        <f>IFERROR(IF(C359=MAX(Data!$A:$A),1,C359+1),1)</f>
        <v>2</v>
      </c>
      <c r="D360" t="str">
        <f>INDEX(Data!B:B,MATCH(Upload!C360,Data!A:A,0))</f>
        <v>Property Managers (including Letting Agents, Inspection Agents and Tenancy Managers)</v>
      </c>
      <c r="E360" t="e">
        <f>VLOOKUP(COUNTIFS($C$2:C360,C360),Lookup!B:C,2,0)</f>
        <v>#N/A</v>
      </c>
      <c r="F360">
        <f>INDEX(IF(COUNTIFS($C$1:C360,C360)=1,Data!C:C,IF(COUNTIFS($C$2:C360,C360)=2,Data!D:D,IF(COUNTIFS($C$1:C360,C360)=3,Data!E:E,Data!F:F))),MATCH(Upload!$C360,Data!$A:$A,0))</f>
        <v>0</v>
      </c>
      <c r="G360" t="e">
        <f>VLOOKUP($C360,Lookup!$E:$J,2+_xlfn.XLOOKUP($E360,Lookup!$C:$C,Lookup!$B:$B),0)</f>
        <v>#N/A</v>
      </c>
    </row>
    <row r="361" spans="1:7" x14ac:dyDescent="0.25">
      <c r="A361" t="str">
        <f>Data!$C$12</f>
        <v>Enter Franchise Name HERE</v>
      </c>
      <c r="B361" t="str">
        <f>Data!$C$13</f>
        <v>Enter Office Name HERE</v>
      </c>
      <c r="C361">
        <f>IFERROR(IF(C360=MAX(Data!$A:$A),1,C360+1),1)</f>
        <v>3</v>
      </c>
      <c r="D361" t="str">
        <f>INDEX(Data!B:B,MATCH(Upload!C361,Data!A:A,0))</f>
        <v>Business Development Managers (non-selling)</v>
      </c>
      <c r="E361" t="e">
        <f>VLOOKUP(COUNTIFS($C$2:C361,C361),Lookup!B:C,2,0)</f>
        <v>#N/A</v>
      </c>
      <c r="F361">
        <f>INDEX(IF(COUNTIFS($C$1:C361,C361)=1,Data!C:C,IF(COUNTIFS($C$2:C361,C361)=2,Data!D:D,IF(COUNTIFS($C$1:C361,C361)=3,Data!E:E,Data!F:F))),MATCH(Upload!$C361,Data!$A:$A,0))</f>
        <v>0</v>
      </c>
      <c r="G361" t="e">
        <f>VLOOKUP($C361,Lookup!$E:$J,2+_xlfn.XLOOKUP($E361,Lookup!$C:$C,Lookup!$B:$B),0)</f>
        <v>#N/A</v>
      </c>
    </row>
    <row r="362" spans="1:7" x14ac:dyDescent="0.25">
      <c r="A362" t="str">
        <f>Data!$C$12</f>
        <v>Enter Franchise Name HERE</v>
      </c>
      <c r="B362" t="str">
        <f>Data!$C$13</f>
        <v>Enter Office Name HERE</v>
      </c>
      <c r="C362">
        <f>IFERROR(IF(C361=MAX(Data!$A:$A),1,C361+1),1)</f>
        <v>4</v>
      </c>
      <c r="D362" t="str">
        <f>INDEX(Data!B:B,MATCH(Upload!C362,Data!A:A,0))</f>
        <v>Administration/Clerical Staff (non-selling)</v>
      </c>
      <c r="E362" t="e">
        <f>VLOOKUP(COUNTIFS($C$2:C362,C362),Lookup!B:C,2,0)</f>
        <v>#N/A</v>
      </c>
      <c r="F362">
        <f>INDEX(IF(COUNTIFS($C$1:C362,C362)=1,Data!C:C,IF(COUNTIFS($C$2:C362,C362)=2,Data!D:D,IF(COUNTIFS($C$1:C362,C362)=3,Data!E:E,Data!F:F))),MATCH(Upload!$C362,Data!$A:$A,0))</f>
        <v>0</v>
      </c>
      <c r="G362" t="e">
        <f>VLOOKUP($C362,Lookup!$E:$J,2+_xlfn.XLOOKUP($E362,Lookup!$C:$C,Lookup!$B:$B),0)</f>
        <v>#N/A</v>
      </c>
    </row>
    <row r="363" spans="1:7" x14ac:dyDescent="0.25">
      <c r="A363" t="str">
        <f>Data!$C$12</f>
        <v>Enter Franchise Name HERE</v>
      </c>
      <c r="B363" t="str">
        <f>Data!$C$13</f>
        <v>Enter Office Name HERE</v>
      </c>
      <c r="C363">
        <f>IFERROR(IF(C362=MAX(Data!$A:$A),1,C362+1),1)</f>
        <v>5</v>
      </c>
      <c r="D363" t="str">
        <f>INDEX(Data!B:B,MATCH(Upload!C363,Data!A:A,0))</f>
        <v>Managers (managing an office)</v>
      </c>
      <c r="E363" t="e">
        <f>VLOOKUP(COUNTIFS($C$2:C363,C363),Lookup!B:C,2,0)</f>
        <v>#N/A</v>
      </c>
      <c r="F363">
        <f>INDEX(IF(COUNTIFS($C$1:C363,C363)=1,Data!C:C,IF(COUNTIFS($C$2:C363,C363)=2,Data!D:D,IF(COUNTIFS($C$1:C363,C363)=3,Data!E:E,Data!F:F))),MATCH(Upload!$C363,Data!$A:$A,0))</f>
        <v>0</v>
      </c>
      <c r="G363" t="e">
        <f>VLOOKUP($C363,Lookup!$E:$J,2+_xlfn.XLOOKUP($E363,Lookup!$C:$C,Lookup!$B:$B),0)</f>
        <v>#N/A</v>
      </c>
    </row>
    <row r="364" spans="1:7" x14ac:dyDescent="0.25">
      <c r="A364" t="str">
        <f>Data!$C$12</f>
        <v>Enter Franchise Name HERE</v>
      </c>
      <c r="B364" t="str">
        <f>Data!$C$13</f>
        <v>Enter Office Name HERE</v>
      </c>
      <c r="C364">
        <f>IFERROR(IF(C363=MAX(Data!$A:$A),1,C363+1),1)</f>
        <v>6</v>
      </c>
      <c r="D364" t="str">
        <f>INDEX(Data!B:B,MATCH(Upload!C364,Data!A:A,0))</f>
        <v>Owners (managing or not managing an office)</v>
      </c>
      <c r="E364" t="e">
        <f>VLOOKUP(COUNTIFS($C$2:C364,C364),Lookup!B:C,2,0)</f>
        <v>#N/A</v>
      </c>
      <c r="F364">
        <f>INDEX(IF(COUNTIFS($C$1:C364,C364)=1,Data!C:C,IF(COUNTIFS($C$2:C364,C364)=2,Data!D:D,IF(COUNTIFS($C$1:C364,C364)=3,Data!E:E,Data!F:F))),MATCH(Upload!$C364,Data!$A:$A,0))</f>
        <v>0</v>
      </c>
      <c r="G364" t="e">
        <f>VLOOKUP($C364,Lookup!$E:$J,2+_xlfn.XLOOKUP($E364,Lookup!$C:$C,Lookup!$B:$B),0)</f>
        <v>#N/A</v>
      </c>
    </row>
    <row r="365" spans="1:7" x14ac:dyDescent="0.25">
      <c r="A365" t="str">
        <f>Data!$C$12</f>
        <v>Enter Franchise Name HERE</v>
      </c>
      <c r="B365" t="str">
        <f>Data!$C$13</f>
        <v>Enter Office Name HERE</v>
      </c>
      <c r="C365">
        <f>IFERROR(IF(C364=MAX(Data!$A:$A),1,C364+1),1)</f>
        <v>7</v>
      </c>
      <c r="D365" t="str">
        <f>INDEX(Data!B:B,MATCH(Upload!C365,Data!A:A,0))</f>
        <v>TOTAL OFFICE HEAD COUNT</v>
      </c>
      <c r="E365" t="e">
        <f>VLOOKUP(COUNTIFS($C$2:C365,C365),Lookup!B:C,2,0)</f>
        <v>#N/A</v>
      </c>
      <c r="F365" t="str">
        <f>INDEX(IF(COUNTIFS($C$1:C365,C365)=1,Data!C:C,IF(COUNTIFS($C$2:C365,C365)=2,Data!D:D,IF(COUNTIFS($C$1:C365,C365)=3,Data!E:E,Data!F:F))),MATCH(Upload!$C365,Data!$A:$A,0))</f>
        <v>Finishing Staff Count as at 31 March 2026</v>
      </c>
      <c r="G365" t="e">
        <f>VLOOKUP($C365,Lookup!$E:$J,2+_xlfn.XLOOKUP($E365,Lookup!$C:$C,Lookup!$B:$B),0)</f>
        <v>#N/A</v>
      </c>
    </row>
    <row r="366" spans="1:7" x14ac:dyDescent="0.25">
      <c r="A366" t="str">
        <f>Data!$C$12</f>
        <v>Enter Franchise Name HERE</v>
      </c>
      <c r="B366" t="str">
        <f>Data!$C$13</f>
        <v>Enter Office Name HERE</v>
      </c>
      <c r="C366">
        <f>IFERROR(IF(C365=MAX(Data!$A:$A),1,C365+1),1)</f>
        <v>8</v>
      </c>
      <c r="D366" t="str">
        <f>INDEX(Data!B:B,MATCH(Upload!C366,Data!A:A,0))</f>
        <v>What is your estimated current Market Share as a % (calculated based on sales volume)</v>
      </c>
      <c r="E366" t="e">
        <f>VLOOKUP(COUNTIFS($C$2:C366,C366),Lookup!B:C,2,0)</f>
        <v>#N/A</v>
      </c>
      <c r="F366" t="str">
        <f>INDEX(IF(COUNTIFS($C$1:C366,C366)=1,Data!C:C,IF(COUNTIFS($C$2:C366,C366)=2,Data!D:D,IF(COUNTIFS($C$1:C366,C366)=3,Data!E:E,Data!F:F))),MATCH(Upload!$C366,Data!$A:$A,0))</f>
        <v>Please estimate if this is not something that is tracked on a monthly basis</v>
      </c>
      <c r="G366" t="e">
        <f>VLOOKUP($C366,Lookup!$E:$J,2+_xlfn.XLOOKUP($E366,Lookup!$C:$C,Lookup!$B:$B),0)</f>
        <v>#N/A</v>
      </c>
    </row>
    <row r="367" spans="1:7" x14ac:dyDescent="0.25">
      <c r="A367" t="str">
        <f>Data!$C$12</f>
        <v>Enter Franchise Name HERE</v>
      </c>
      <c r="B367" t="str">
        <f>Data!$C$13</f>
        <v>Enter Office Name HERE</v>
      </c>
      <c r="C367">
        <f>IFERROR(IF(C366=MAX(Data!$A:$A),1,C366+1),1)</f>
        <v>9</v>
      </c>
      <c r="D367" t="str">
        <f>INDEX(Data!B:B,MATCH(Upload!C367,Data!A:A,0))</f>
        <v>Name of your current accounting system</v>
      </c>
      <c r="E367" t="e">
        <f>VLOOKUP(COUNTIFS($C$2:C367,C367),Lookup!B:C,2,0)</f>
        <v>#N/A</v>
      </c>
      <c r="F367">
        <f>INDEX(IF(COUNTIFS($C$1:C367,C367)=1,Data!C:C,IF(COUNTIFS($C$2:C367,C367)=2,Data!D:D,IF(COUNTIFS($C$1:C367,C367)=3,Data!E:E,Data!F:F))),MATCH(Upload!$C367,Data!$A:$A,0))</f>
        <v>0</v>
      </c>
      <c r="G367" t="e">
        <f>VLOOKUP($C367,Lookup!$E:$J,2+_xlfn.XLOOKUP($E367,Lookup!$C:$C,Lookup!$B:$B),0)</f>
        <v>#N/A</v>
      </c>
    </row>
    <row r="368" spans="1:7" x14ac:dyDescent="0.25">
      <c r="A368" t="str">
        <f>Data!$C$12</f>
        <v>Enter Franchise Name HERE</v>
      </c>
      <c r="B368" t="str">
        <f>Data!$C$13</f>
        <v>Enter Office Name HERE</v>
      </c>
      <c r="C368">
        <f>IFERROR(IF(C367=MAX(Data!$A:$A),1,C367+1),1)</f>
        <v>10</v>
      </c>
      <c r="D368" t="str">
        <f>INDEX(Data!B:B,MATCH(Upload!C368,Data!A:A,0))</f>
        <v>Commission - Sales</v>
      </c>
      <c r="E368" t="e">
        <f>VLOOKUP(COUNTIFS($C$2:C368,C368),Lookup!B:C,2,0)</f>
        <v>#N/A</v>
      </c>
      <c r="F368">
        <f>INDEX(IF(COUNTIFS($C$1:C368,C368)=1,Data!C:C,IF(COUNTIFS($C$2:C368,C368)=2,Data!D:D,IF(COUNTIFS($C$1:C368,C368)=3,Data!E:E,Data!F:F))),MATCH(Upload!$C368,Data!$A:$A,0))</f>
        <v>0</v>
      </c>
      <c r="G368" t="e">
        <f>VLOOKUP($C368,Lookup!$E:$J,2+_xlfn.XLOOKUP($E368,Lookup!$C:$C,Lookup!$B:$B),0)</f>
        <v>#N/A</v>
      </c>
    </row>
    <row r="369" spans="1:7" x14ac:dyDescent="0.25">
      <c r="A369" t="str">
        <f>Data!$C$12</f>
        <v>Enter Franchise Name HERE</v>
      </c>
      <c r="B369" t="str">
        <f>Data!$C$13</f>
        <v>Enter Office Name HERE</v>
      </c>
      <c r="C369">
        <f>IFERROR(IF(C368=MAX(Data!$A:$A),1,C368+1),1)</f>
        <v>11</v>
      </c>
      <c r="D369" t="str">
        <f>INDEX(Data!B:B,MATCH(Upload!C369,Data!A:A,0))</f>
        <v>Commission - Other</v>
      </c>
      <c r="E369" t="e">
        <f>VLOOKUP(COUNTIFS($C$2:C369,C369),Lookup!B:C,2,0)</f>
        <v>#N/A</v>
      </c>
      <c r="F369">
        <f>INDEX(IF(COUNTIFS($C$1:C369,C369)=1,Data!C:C,IF(COUNTIFS($C$2:C369,C369)=2,Data!D:D,IF(COUNTIFS($C$1:C369,C369)=3,Data!E:E,Data!F:F))),MATCH(Upload!$C369,Data!$A:$A,0))</f>
        <v>0</v>
      </c>
      <c r="G369" t="e">
        <f>VLOOKUP($C369,Lookup!$E:$J,2+_xlfn.XLOOKUP($E369,Lookup!$C:$C,Lookup!$B:$B),0)</f>
        <v>#N/A</v>
      </c>
    </row>
    <row r="370" spans="1:7" x14ac:dyDescent="0.25">
      <c r="A370" t="str">
        <f>Data!$C$12</f>
        <v>Enter Franchise Name HERE</v>
      </c>
      <c r="B370" t="str">
        <f>Data!$C$13</f>
        <v>Enter Office Name HERE</v>
      </c>
      <c r="C370">
        <f>IFERROR(IF(C369=MAX(Data!$A:$A),1,C369+1),1)</f>
        <v>12</v>
      </c>
      <c r="D370" t="str">
        <f>INDEX(Data!B:B,MATCH(Upload!C370,Data!A:A,0))</f>
        <v>Total Commission Income - Sales</v>
      </c>
      <c r="E370" t="e">
        <f>VLOOKUP(COUNTIFS($C$2:C370,C370),Lookup!B:C,2,0)</f>
        <v>#N/A</v>
      </c>
      <c r="F370" t="str">
        <f>INDEX(IF(COUNTIFS($C$1:C370,C370)=1,Data!C:C,IF(COUNTIFS($C$2:C370,C370)=2,Data!D:D,IF(COUNTIFS($C$1:C370,C370)=3,Data!E:E,Data!F:F))),MATCH(Upload!$C370,Data!$A:$A,0))</f>
        <v/>
      </c>
      <c r="G370" t="e">
        <f>VLOOKUP($C370,Lookup!$E:$J,2+_xlfn.XLOOKUP($E370,Lookup!$C:$C,Lookup!$B:$B),0)</f>
        <v>#N/A</v>
      </c>
    </row>
    <row r="371" spans="1:7" x14ac:dyDescent="0.25">
      <c r="A371" t="str">
        <f>Data!$C$12</f>
        <v>Enter Franchise Name HERE</v>
      </c>
      <c r="B371" t="str">
        <f>Data!$C$13</f>
        <v>Enter Office Name HERE</v>
      </c>
      <c r="C371">
        <f>IFERROR(IF(C370=MAX(Data!$A:$A),1,C370+1),1)</f>
        <v>13</v>
      </c>
      <c r="D371" t="str">
        <f>INDEX(Data!B:B,MATCH(Upload!C371,Data!A:A,0))</f>
        <v>VPA Recovery Income (Gross amount is required)</v>
      </c>
      <c r="E371" t="e">
        <f>VLOOKUP(COUNTIFS($C$2:C371,C371),Lookup!B:C,2,0)</f>
        <v>#N/A</v>
      </c>
      <c r="F371">
        <f>INDEX(IF(COUNTIFS($C$1:C371,C371)=1,Data!C:C,IF(COUNTIFS($C$2:C371,C371)=2,Data!D:D,IF(COUNTIFS($C$1:C371,C371)=3,Data!E:E,Data!F:F))),MATCH(Upload!$C371,Data!$A:$A,0))</f>
        <v>0</v>
      </c>
      <c r="G371" t="e">
        <f>VLOOKUP($C371,Lookup!$E:$J,2+_xlfn.XLOOKUP($E371,Lookup!$C:$C,Lookup!$B:$B),0)</f>
        <v>#N/A</v>
      </c>
    </row>
    <row r="372" spans="1:7" x14ac:dyDescent="0.25">
      <c r="A372" t="str">
        <f>Data!$C$12</f>
        <v>Enter Franchise Name HERE</v>
      </c>
      <c r="B372" t="str">
        <f>Data!$C$13</f>
        <v>Enter Office Name HERE</v>
      </c>
      <c r="C372">
        <f>IFERROR(IF(C371=MAX(Data!$A:$A),1,C371+1),1)</f>
        <v>14</v>
      </c>
      <c r="D372" t="str">
        <f>INDEX(Data!B:B,MATCH(Upload!C372,Data!A:A,0))</f>
        <v>Less: Vendor Property Advertising Expense (Gross amount is required; enter as negative amount)</v>
      </c>
      <c r="E372" t="e">
        <f>VLOOKUP(COUNTIFS($C$2:C372,C372),Lookup!B:C,2,0)</f>
        <v>#N/A</v>
      </c>
      <c r="F372">
        <f>INDEX(IF(COUNTIFS($C$1:C372,C372)=1,Data!C:C,IF(COUNTIFS($C$2:C372,C372)=2,Data!D:D,IF(COUNTIFS($C$1:C372,C372)=3,Data!E:E,Data!F:F))),MATCH(Upload!$C372,Data!$A:$A,0))</f>
        <v>0</v>
      </c>
      <c r="G372" t="e">
        <f>VLOOKUP($C372,Lookup!$E:$J,2+_xlfn.XLOOKUP($E372,Lookup!$C:$C,Lookup!$B:$B),0)</f>
        <v>#N/A</v>
      </c>
    </row>
    <row r="373" spans="1:7" x14ac:dyDescent="0.25">
      <c r="A373" t="str">
        <f>Data!$C$12</f>
        <v>Enter Franchise Name HERE</v>
      </c>
      <c r="B373" t="str">
        <f>Data!$C$13</f>
        <v>Enter Office Name HERE</v>
      </c>
      <c r="C373">
        <f>IFERROR(IF(C372=MAX(Data!$A:$A),1,C372+1),1)</f>
        <v>15</v>
      </c>
      <c r="D373" t="str">
        <f>INDEX(Data!B:B,MATCH(Upload!C373,Data!A:A,0))</f>
        <v>Net Advertising Recoveries</v>
      </c>
      <c r="E373" t="e">
        <f>VLOOKUP(COUNTIFS($C$2:C373,C373),Lookup!B:C,2,0)</f>
        <v>#N/A</v>
      </c>
      <c r="F373" t="str">
        <f>INDEX(IF(COUNTIFS($C$1:C373,C373)=1,Data!C:C,IF(COUNTIFS($C$2:C373,C373)=2,Data!D:D,IF(COUNTIFS($C$1:C373,C373)=3,Data!E:E,Data!F:F))),MATCH(Upload!$C373,Data!$A:$A,0))</f>
        <v/>
      </c>
      <c r="G373" t="e">
        <f>VLOOKUP($C373,Lookup!$E:$J,2+_xlfn.XLOOKUP($E373,Lookup!$C:$C,Lookup!$B:$B),0)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9481-C157-41FE-AF07-2C81FC006B31}">
  <sheetPr codeName="Sheet4"/>
  <dimension ref="B3:J98"/>
  <sheetViews>
    <sheetView topLeftCell="A7" zoomScale="85" zoomScaleNormal="85" workbookViewId="0">
      <selection activeCell="J37" sqref="J37"/>
    </sheetView>
  </sheetViews>
  <sheetFormatPr defaultRowHeight="15" x14ac:dyDescent="0.25"/>
  <cols>
    <col min="3" max="3" width="40" bestFit="1" customWidth="1"/>
    <col min="6" max="6" width="59" customWidth="1"/>
    <col min="7" max="7" width="17.7109375" bestFit="1" customWidth="1"/>
    <col min="8" max="8" width="40.7109375" bestFit="1" customWidth="1"/>
    <col min="9" max="9" width="12.85546875" customWidth="1"/>
    <col min="10" max="10" width="18.140625" bestFit="1" customWidth="1"/>
  </cols>
  <sheetData>
    <row r="3" spans="2:10" x14ac:dyDescent="0.25">
      <c r="G3" t="s">
        <v>99</v>
      </c>
    </row>
    <row r="5" spans="2:10" x14ac:dyDescent="0.25">
      <c r="B5" s="128" t="s">
        <v>98</v>
      </c>
      <c r="G5" s="128" t="s">
        <v>23</v>
      </c>
      <c r="H5" s="128" t="s">
        <v>24</v>
      </c>
      <c r="I5" s="128" t="s">
        <v>25</v>
      </c>
      <c r="J5" s="128" t="s">
        <v>77</v>
      </c>
    </row>
    <row r="6" spans="2:10" x14ac:dyDescent="0.25">
      <c r="B6">
        <v>1</v>
      </c>
      <c r="C6" t="s">
        <v>23</v>
      </c>
      <c r="E6">
        <f>E5+1</f>
        <v>1</v>
      </c>
      <c r="F6" t="str">
        <f>VLOOKUP(E6,Data!A:B,2,0)</f>
        <v>Sales Consultants</v>
      </c>
      <c r="G6" s="129" t="s">
        <v>101</v>
      </c>
      <c r="H6" s="129" t="s">
        <v>100</v>
      </c>
      <c r="I6" s="129" t="s">
        <v>101</v>
      </c>
      <c r="J6" s="129" t="s">
        <v>100</v>
      </c>
    </row>
    <row r="7" spans="2:10" x14ac:dyDescent="0.25">
      <c r="B7">
        <v>2</v>
      </c>
      <c r="C7" t="s">
        <v>24</v>
      </c>
      <c r="E7">
        <f t="shared" ref="E7:E70" si="0">E6+1</f>
        <v>2</v>
      </c>
      <c r="F7" t="str">
        <f>VLOOKUP(E7,Data!A:B,2,0)</f>
        <v>Property Managers (including Letting Agents, Inspection Agents and Tenancy Managers)</v>
      </c>
      <c r="G7" s="129" t="s">
        <v>100</v>
      </c>
      <c r="H7" s="129" t="s">
        <v>101</v>
      </c>
      <c r="I7" s="129" t="s">
        <v>101</v>
      </c>
      <c r="J7" s="129" t="s">
        <v>100</v>
      </c>
    </row>
    <row r="8" spans="2:10" x14ac:dyDescent="0.25">
      <c r="B8">
        <v>3</v>
      </c>
      <c r="C8" t="s">
        <v>25</v>
      </c>
      <c r="E8">
        <f t="shared" si="0"/>
        <v>3</v>
      </c>
      <c r="F8" t="str">
        <f>VLOOKUP(E8,Data!A:B,2,0)</f>
        <v>Business Development Managers (non-selling)</v>
      </c>
      <c r="G8" s="129" t="s">
        <v>100</v>
      </c>
      <c r="H8" s="129" t="s">
        <v>101</v>
      </c>
      <c r="I8" s="129" t="s">
        <v>101</v>
      </c>
      <c r="J8" s="129" t="s">
        <v>100</v>
      </c>
    </row>
    <row r="9" spans="2:10" x14ac:dyDescent="0.25">
      <c r="B9">
        <v>4</v>
      </c>
      <c r="C9" t="s">
        <v>77</v>
      </c>
      <c r="E9">
        <f t="shared" si="0"/>
        <v>4</v>
      </c>
      <c r="F9" t="str">
        <f>VLOOKUP(E9,Data!A:B,2,0)</f>
        <v>Administration/Clerical Staff (non-selling)</v>
      </c>
      <c r="G9" s="129" t="s">
        <v>100</v>
      </c>
      <c r="H9" s="129" t="s">
        <v>101</v>
      </c>
      <c r="I9" s="129" t="s">
        <v>101</v>
      </c>
      <c r="J9" s="129" t="s">
        <v>100</v>
      </c>
    </row>
    <row r="10" spans="2:10" x14ac:dyDescent="0.25">
      <c r="E10">
        <f t="shared" si="0"/>
        <v>5</v>
      </c>
      <c r="F10" t="str">
        <f>VLOOKUP(E10,Data!A:B,2,0)</f>
        <v>Managers (managing an office)</v>
      </c>
      <c r="G10" s="129" t="s">
        <v>101</v>
      </c>
      <c r="H10" s="129" t="s">
        <v>101</v>
      </c>
      <c r="I10" s="129" t="s">
        <v>101</v>
      </c>
      <c r="J10" s="129" t="s">
        <v>100</v>
      </c>
    </row>
    <row r="11" spans="2:10" x14ac:dyDescent="0.25">
      <c r="E11">
        <f t="shared" si="0"/>
        <v>6</v>
      </c>
      <c r="F11" t="str">
        <f>VLOOKUP(E11,Data!A:B,2,0)</f>
        <v>Owners (managing or not managing an office)</v>
      </c>
      <c r="G11" s="129" t="s">
        <v>101</v>
      </c>
      <c r="H11" s="129" t="s">
        <v>101</v>
      </c>
      <c r="I11" s="129" t="s">
        <v>101</v>
      </c>
      <c r="J11" s="129" t="s">
        <v>100</v>
      </c>
    </row>
    <row r="12" spans="2:10" x14ac:dyDescent="0.25">
      <c r="E12">
        <f t="shared" si="0"/>
        <v>7</v>
      </c>
      <c r="F12" t="str">
        <f>VLOOKUP(E12,Data!A:B,2,0)</f>
        <v>TOTAL OFFICE HEAD COUNT</v>
      </c>
      <c r="G12" s="129" t="s">
        <v>101</v>
      </c>
      <c r="H12" s="129" t="s">
        <v>101</v>
      </c>
      <c r="I12" s="129" t="s">
        <v>101</v>
      </c>
      <c r="J12" s="129" t="s">
        <v>100</v>
      </c>
    </row>
    <row r="13" spans="2:10" x14ac:dyDescent="0.25">
      <c r="E13">
        <f t="shared" si="0"/>
        <v>8</v>
      </c>
      <c r="F13" t="str">
        <f>VLOOKUP(E13,Data!A:B,2,0)</f>
        <v>What is your estimated current Market Share as a % (calculated based on sales volume)</v>
      </c>
      <c r="G13" s="129" t="s">
        <v>101</v>
      </c>
      <c r="H13" s="129" t="s">
        <v>101</v>
      </c>
      <c r="I13" s="129" t="s">
        <v>101</v>
      </c>
      <c r="J13" s="129" t="s">
        <v>100</v>
      </c>
    </row>
    <row r="14" spans="2:10" x14ac:dyDescent="0.25">
      <c r="E14">
        <f t="shared" si="0"/>
        <v>9</v>
      </c>
      <c r="F14" t="str">
        <f>VLOOKUP(E14,Data!A:B,2,0)</f>
        <v>Name of your current accounting system</v>
      </c>
      <c r="G14" s="129" t="s">
        <v>100</v>
      </c>
      <c r="H14" s="129" t="s">
        <v>100</v>
      </c>
      <c r="I14" s="129" t="s">
        <v>101</v>
      </c>
      <c r="J14" s="129" t="s">
        <v>100</v>
      </c>
    </row>
    <row r="15" spans="2:10" x14ac:dyDescent="0.25">
      <c r="E15">
        <f t="shared" si="0"/>
        <v>10</v>
      </c>
      <c r="F15" t="str">
        <f>VLOOKUP(E15,Data!A:B,2,0)</f>
        <v>Commission - Sales</v>
      </c>
      <c r="G15" s="129" t="s">
        <v>100</v>
      </c>
      <c r="H15" s="129" t="s">
        <v>101</v>
      </c>
      <c r="I15" s="129" t="s">
        <v>100</v>
      </c>
      <c r="J15" s="129" t="s">
        <v>100</v>
      </c>
    </row>
    <row r="16" spans="2:10" x14ac:dyDescent="0.25">
      <c r="E16">
        <f t="shared" si="0"/>
        <v>11</v>
      </c>
      <c r="F16" t="str">
        <f>VLOOKUP(E16,Data!A:B,2,0)</f>
        <v>Commission - Other</v>
      </c>
      <c r="G16" s="129" t="s">
        <v>100</v>
      </c>
      <c r="H16" s="129" t="s">
        <v>101</v>
      </c>
      <c r="I16" s="129" t="s">
        <v>100</v>
      </c>
      <c r="J16" s="129" t="s">
        <v>100</v>
      </c>
    </row>
    <row r="17" spans="5:10" x14ac:dyDescent="0.25">
      <c r="E17">
        <f t="shared" si="0"/>
        <v>12</v>
      </c>
      <c r="F17" t="str">
        <f>VLOOKUP(E17,Data!A:B,2,0)</f>
        <v>Total Commission Income - Sales</v>
      </c>
      <c r="G17" s="129" t="s">
        <v>100</v>
      </c>
      <c r="H17" s="129" t="s">
        <v>101</v>
      </c>
      <c r="I17" s="129" t="s">
        <v>100</v>
      </c>
      <c r="J17" s="129" t="s">
        <v>100</v>
      </c>
    </row>
    <row r="18" spans="5:10" x14ac:dyDescent="0.25">
      <c r="E18">
        <f t="shared" si="0"/>
        <v>13</v>
      </c>
      <c r="F18" t="str">
        <f>VLOOKUP(E18,Data!A:B,2,0)</f>
        <v>VPA Recovery Income (Gross amount is required)</v>
      </c>
      <c r="G18" s="129" t="s">
        <v>100</v>
      </c>
      <c r="H18" s="129" t="s">
        <v>101</v>
      </c>
      <c r="I18" s="129" t="s">
        <v>100</v>
      </c>
      <c r="J18" s="129" t="s">
        <v>100</v>
      </c>
    </row>
    <row r="19" spans="5:10" x14ac:dyDescent="0.25">
      <c r="E19">
        <f t="shared" si="0"/>
        <v>14</v>
      </c>
      <c r="F19" t="str">
        <f>VLOOKUP(E19,Data!A:B,2,0)</f>
        <v>Less: Vendor Property Advertising Expense (Gross amount is required; enter as negative amount)</v>
      </c>
      <c r="G19" s="129" t="s">
        <v>100</v>
      </c>
      <c r="H19" s="129" t="s">
        <v>101</v>
      </c>
      <c r="I19" s="129" t="s">
        <v>100</v>
      </c>
      <c r="J19" s="129" t="s">
        <v>100</v>
      </c>
    </row>
    <row r="20" spans="5:10" x14ac:dyDescent="0.25">
      <c r="E20">
        <f t="shared" si="0"/>
        <v>15</v>
      </c>
      <c r="F20" t="str">
        <f>VLOOKUP(E20,Data!A:B,2,0)</f>
        <v>Net Advertising Recoveries</v>
      </c>
      <c r="G20" s="129" t="s">
        <v>100</v>
      </c>
      <c r="H20" s="129" t="s">
        <v>101</v>
      </c>
      <c r="I20" s="129" t="s">
        <v>100</v>
      </c>
      <c r="J20" s="129" t="s">
        <v>100</v>
      </c>
    </row>
    <row r="21" spans="5:10" x14ac:dyDescent="0.25">
      <c r="E21">
        <f t="shared" si="0"/>
        <v>16</v>
      </c>
      <c r="F21" t="str">
        <f>VLOOKUP(E21,Data!A:B,2,0)</f>
        <v>Management Fees</v>
      </c>
      <c r="G21" s="129" t="s">
        <v>100</v>
      </c>
      <c r="H21" s="129" t="s">
        <v>101</v>
      </c>
      <c r="I21" s="129" t="s">
        <v>100</v>
      </c>
      <c r="J21" s="129" t="s">
        <v>100</v>
      </c>
    </row>
    <row r="22" spans="5:10" x14ac:dyDescent="0.25">
      <c r="E22">
        <f t="shared" si="0"/>
        <v>17</v>
      </c>
      <c r="F22" t="str">
        <f>VLOOKUP(E22,Data!A:B,2,0)</f>
        <v>Letting Fees and Inspection fees</v>
      </c>
      <c r="G22" s="129" t="s">
        <v>100</v>
      </c>
      <c r="H22" s="129" t="s">
        <v>101</v>
      </c>
      <c r="I22" s="129" t="s">
        <v>100</v>
      </c>
      <c r="J22" s="129" t="s">
        <v>100</v>
      </c>
    </row>
    <row r="23" spans="5:10" x14ac:dyDescent="0.25">
      <c r="E23">
        <f t="shared" si="0"/>
        <v>18</v>
      </c>
      <c r="F23" t="str">
        <f>VLOOKUP(E23,Data!A:B,2,0)</f>
        <v>All Landlord Recoveries Income (Gross amount is required)</v>
      </c>
      <c r="G23" s="129" t="s">
        <v>100</v>
      </c>
      <c r="H23" s="129" t="s">
        <v>101</v>
      </c>
      <c r="I23" s="129" t="s">
        <v>100</v>
      </c>
      <c r="J23" s="129" t="s">
        <v>100</v>
      </c>
    </row>
    <row r="24" spans="5:10" x14ac:dyDescent="0.25">
      <c r="E24">
        <f t="shared" si="0"/>
        <v>19</v>
      </c>
      <c r="F24" t="str">
        <f>VLOOKUP(E24,Data!A:B,2,0)</f>
        <v>Less: Landlord Property Expenses that are recoverable i.e. advertising, credit/background checks, tribunal application fees etc.  (Gross amount is required; enter as negative amount)</v>
      </c>
      <c r="G24" s="129" t="s">
        <v>100</v>
      </c>
      <c r="H24" s="129" t="s">
        <v>101</v>
      </c>
      <c r="I24" s="129" t="s">
        <v>100</v>
      </c>
      <c r="J24" s="129" t="s">
        <v>100</v>
      </c>
    </row>
    <row r="25" spans="5:10" x14ac:dyDescent="0.25">
      <c r="E25">
        <f t="shared" si="0"/>
        <v>20</v>
      </c>
      <c r="F25" t="str">
        <f>VLOOKUP(E25,Data!A:B,2,0)</f>
        <v>Other Property Management Revenue</v>
      </c>
      <c r="G25" s="129" t="s">
        <v>100</v>
      </c>
      <c r="H25" s="129" t="s">
        <v>101</v>
      </c>
      <c r="I25" s="129" t="s">
        <v>100</v>
      </c>
      <c r="J25" s="129" t="s">
        <v>101</v>
      </c>
    </row>
    <row r="26" spans="5:10" x14ac:dyDescent="0.25">
      <c r="E26">
        <f t="shared" si="0"/>
        <v>21</v>
      </c>
      <c r="F26" t="str">
        <f>VLOOKUP(E26,Data!A:B,2,0)</f>
        <v>Total Property Management Revenue</v>
      </c>
      <c r="G26" s="129" t="s">
        <v>100</v>
      </c>
      <c r="H26" s="129" t="s">
        <v>101</v>
      </c>
      <c r="I26" s="129" t="s">
        <v>100</v>
      </c>
      <c r="J26" s="129" t="s">
        <v>100</v>
      </c>
    </row>
    <row r="27" spans="5:10" x14ac:dyDescent="0.25">
      <c r="E27">
        <f t="shared" si="0"/>
        <v>22</v>
      </c>
      <c r="F27" t="str">
        <f>VLOOKUP(E27,Data!A:B,2,0)</f>
        <v>Other Income - e.g. mortgage broking referral fees, interest, MV profit, misc.</v>
      </c>
      <c r="G27" s="129" t="s">
        <v>100</v>
      </c>
      <c r="H27" s="129" t="s">
        <v>101</v>
      </c>
      <c r="I27" s="129" t="s">
        <v>100</v>
      </c>
      <c r="J27" s="129" t="s">
        <v>100</v>
      </c>
    </row>
    <row r="28" spans="5:10" x14ac:dyDescent="0.25">
      <c r="E28">
        <f t="shared" si="0"/>
        <v>23</v>
      </c>
      <c r="F28" t="str">
        <f>VLOOKUP(E28,Data!A:B,2,0)</f>
        <v>Total Other Income</v>
      </c>
      <c r="G28" s="129" t="s">
        <v>100</v>
      </c>
      <c r="H28" s="129" t="s">
        <v>101</v>
      </c>
      <c r="I28" s="129" t="s">
        <v>100</v>
      </c>
      <c r="J28" s="129" t="s">
        <v>100</v>
      </c>
    </row>
    <row r="29" spans="5:10" x14ac:dyDescent="0.25">
      <c r="E29">
        <f t="shared" si="0"/>
        <v>24</v>
      </c>
      <c r="F29" t="str">
        <f>VLOOKUP(E29,Data!A:B,2,0)</f>
        <v>TOTAL REVENUE FROM TRADING</v>
      </c>
      <c r="G29" s="129" t="s">
        <v>100</v>
      </c>
      <c r="H29" s="129" t="s">
        <v>101</v>
      </c>
      <c r="I29" s="129" t="s">
        <v>100</v>
      </c>
      <c r="J29" s="129" t="s">
        <v>100</v>
      </c>
    </row>
    <row r="30" spans="5:10" x14ac:dyDescent="0.25">
      <c r="E30">
        <f t="shared" si="0"/>
        <v>25</v>
      </c>
      <c r="F30" t="str">
        <f>VLOOKUP(E30,Data!A:B,2,0)</f>
        <v>Gross Franchise Fees</v>
      </c>
      <c r="G30" s="129" t="s">
        <v>100</v>
      </c>
      <c r="H30" s="129" t="s">
        <v>101</v>
      </c>
      <c r="I30" s="129" t="s">
        <v>100</v>
      </c>
      <c r="J30" s="129" t="s">
        <v>100</v>
      </c>
    </row>
    <row r="31" spans="5:10" x14ac:dyDescent="0.25">
      <c r="E31">
        <f t="shared" si="0"/>
        <v>26</v>
      </c>
      <c r="F31" t="str">
        <f>VLOOKUP(E31,Data!A:B,2,0)</f>
        <v>Less: Rebates Received (please enter as a negative)</v>
      </c>
      <c r="G31" s="129" t="s">
        <v>100</v>
      </c>
      <c r="H31" s="129" t="s">
        <v>101</v>
      </c>
      <c r="I31" s="129" t="s">
        <v>100</v>
      </c>
      <c r="J31" s="129" t="s">
        <v>100</v>
      </c>
    </row>
    <row r="32" spans="5:10" x14ac:dyDescent="0.25">
      <c r="E32">
        <f t="shared" si="0"/>
        <v>27</v>
      </c>
      <c r="F32" t="str">
        <f>VLOOKUP(E32,Data!A:B,2,0)</f>
        <v>Net Franchise Fees</v>
      </c>
      <c r="G32" s="129" t="s">
        <v>100</v>
      </c>
      <c r="H32" s="129" t="s">
        <v>101</v>
      </c>
      <c r="I32" s="129" t="s">
        <v>100</v>
      </c>
      <c r="J32" s="129" t="s">
        <v>100</v>
      </c>
    </row>
    <row r="33" spans="5:10" x14ac:dyDescent="0.25">
      <c r="E33">
        <f t="shared" si="0"/>
        <v>28</v>
      </c>
      <c r="F33" t="str">
        <f>VLOOKUP(E33,Data!A:B,2,0)</f>
        <v>Owners and Managers (selling commissions)</v>
      </c>
      <c r="G33" s="129" t="s">
        <v>100</v>
      </c>
      <c r="H33" s="129" t="s">
        <v>101</v>
      </c>
      <c r="I33" s="129" t="s">
        <v>100</v>
      </c>
      <c r="J33" s="129" t="s">
        <v>100</v>
      </c>
    </row>
    <row r="34" spans="5:10" x14ac:dyDescent="0.25">
      <c r="E34">
        <f t="shared" si="0"/>
        <v>29</v>
      </c>
      <c r="F34" t="str">
        <f>VLOOKUP(E34,Data!A:B,2,0)</f>
        <v>Sales Consultants</v>
      </c>
      <c r="G34" s="129" t="s">
        <v>100</v>
      </c>
      <c r="H34" s="129" t="s">
        <v>101</v>
      </c>
      <c r="I34" s="129" t="s">
        <v>100</v>
      </c>
      <c r="J34" s="129" t="s">
        <v>100</v>
      </c>
    </row>
    <row r="35" spans="5:10" x14ac:dyDescent="0.25">
      <c r="E35">
        <f t="shared" si="0"/>
        <v>30</v>
      </c>
      <c r="F35" t="str">
        <f>VLOOKUP(E35,Data!A:B,2,0)</f>
        <v>Property Managers (including Letting Agents/ Inspection Agents/Tenancy Managers)</v>
      </c>
      <c r="G35" s="129" t="s">
        <v>100</v>
      </c>
      <c r="H35" s="129" t="s">
        <v>101</v>
      </c>
      <c r="I35" s="129" t="s">
        <v>100</v>
      </c>
      <c r="J35" s="129" t="s">
        <v>100</v>
      </c>
    </row>
    <row r="36" spans="5:10" x14ac:dyDescent="0.25">
      <c r="E36">
        <f t="shared" si="0"/>
        <v>31</v>
      </c>
      <c r="F36" t="str">
        <f>VLOOKUP(E36,Data!A:B,2,0)</f>
        <v>Other Sales / PM Staff Salary Costs (car allowances, FBT, Work cover etc.)</v>
      </c>
      <c r="G36" s="129" t="s">
        <v>100</v>
      </c>
      <c r="H36" s="129" t="s">
        <v>101</v>
      </c>
      <c r="I36" s="129" t="s">
        <v>100</v>
      </c>
      <c r="J36" s="129" t="s">
        <v>100</v>
      </c>
    </row>
    <row r="37" spans="5:10" x14ac:dyDescent="0.25">
      <c r="E37">
        <f t="shared" si="0"/>
        <v>32</v>
      </c>
      <c r="F37" t="str">
        <f>VLOOKUP(E37,Data!A:B,2,0)</f>
        <v>Total Staff Salary/Commission Costs</v>
      </c>
      <c r="G37" s="129" t="s">
        <v>100</v>
      </c>
      <c r="H37" s="129" t="s">
        <v>101</v>
      </c>
      <c r="I37" s="129" t="s">
        <v>100</v>
      </c>
      <c r="J37" s="129" t="s">
        <v>101</v>
      </c>
    </row>
    <row r="38" spans="5:10" x14ac:dyDescent="0.25">
      <c r="E38">
        <f t="shared" si="0"/>
        <v>33</v>
      </c>
      <c r="F38" t="str">
        <f>VLOOKUP(E38,Data!A:B,2,0)</f>
        <v>Commissions / referrals to non-staff members</v>
      </c>
      <c r="G38" s="129" t="s">
        <v>100</v>
      </c>
      <c r="H38" s="129" t="s">
        <v>101</v>
      </c>
      <c r="I38" s="129" t="s">
        <v>100</v>
      </c>
      <c r="J38" s="129" t="s">
        <v>101</v>
      </c>
    </row>
    <row r="39" spans="5:10" x14ac:dyDescent="0.25">
      <c r="E39">
        <f t="shared" si="0"/>
        <v>34</v>
      </c>
      <c r="F39" t="str">
        <f>VLOOKUP(E39,Data!A:B,2,0)</f>
        <v>TOTAL DIRECT OPERATING COSTS</v>
      </c>
      <c r="G39" s="129" t="s">
        <v>100</v>
      </c>
      <c r="H39" s="129" t="s">
        <v>101</v>
      </c>
      <c r="I39" s="129" t="s">
        <v>100</v>
      </c>
      <c r="J39" s="129" t="s">
        <v>101</v>
      </c>
    </row>
    <row r="40" spans="5:10" x14ac:dyDescent="0.25">
      <c r="E40">
        <f t="shared" si="0"/>
        <v>35</v>
      </c>
      <c r="F40" t="str">
        <f>VLOOKUP(E40,Data!A:B,2,0)</f>
        <v>GROSS PROFIT FROM OPERATIONS</v>
      </c>
      <c r="G40" s="129" t="s">
        <v>100</v>
      </c>
      <c r="H40" s="129" t="s">
        <v>101</v>
      </c>
      <c r="I40" s="129" t="s">
        <v>100</v>
      </c>
      <c r="J40" s="129" t="s">
        <v>101</v>
      </c>
    </row>
    <row r="41" spans="5:10" x14ac:dyDescent="0.25">
      <c r="E41">
        <f t="shared" si="0"/>
        <v>36</v>
      </c>
      <c r="F41" t="str">
        <f>VLOOKUP(E41,Data!A:B,2,0)</f>
        <v>Print &amp; Digital Advertising, Sponsorship and Other</v>
      </c>
      <c r="G41" s="129" t="s">
        <v>100</v>
      </c>
      <c r="H41" s="129" t="s">
        <v>101</v>
      </c>
      <c r="I41" s="129" t="s">
        <v>100</v>
      </c>
      <c r="J41" s="129" t="s">
        <v>101</v>
      </c>
    </row>
    <row r="42" spans="5:10" x14ac:dyDescent="0.25">
      <c r="E42">
        <f t="shared" si="0"/>
        <v>37</v>
      </c>
      <c r="F42" t="str">
        <f>VLOOKUP(E42,Data!A:B,2,0)</f>
        <v>Total Advertising and Promotion Expense</v>
      </c>
      <c r="G42" s="129" t="s">
        <v>101</v>
      </c>
      <c r="H42" s="129" t="s">
        <v>101</v>
      </c>
      <c r="I42" s="129" t="s">
        <v>101</v>
      </c>
      <c r="J42" s="129" t="s">
        <v>100</v>
      </c>
    </row>
    <row r="43" spans="5:10" x14ac:dyDescent="0.25">
      <c r="E43">
        <f t="shared" si="0"/>
        <v>38</v>
      </c>
      <c r="F43" t="str">
        <f>VLOOKUP(E43,Data!A:B,2,0)</f>
        <v xml:space="preserve">Salaries - Owners and Managers </v>
      </c>
      <c r="G43" s="129" t="s">
        <v>101</v>
      </c>
      <c r="H43" s="129" t="s">
        <v>101</v>
      </c>
      <c r="I43" s="129" t="s">
        <v>101</v>
      </c>
      <c r="J43" s="129" t="s">
        <v>100</v>
      </c>
    </row>
    <row r="44" spans="5:10" x14ac:dyDescent="0.25">
      <c r="E44">
        <f t="shared" si="0"/>
        <v>39</v>
      </c>
      <c r="F44" t="str">
        <f>VLOOKUP(E44,Data!A:B,2,0)</f>
        <v>Salaries - BDM's (non-selling)</v>
      </c>
      <c r="G44" s="129" t="s">
        <v>101</v>
      </c>
      <c r="H44" s="129" t="s">
        <v>101</v>
      </c>
      <c r="I44" s="129" t="s">
        <v>101</v>
      </c>
      <c r="J44" s="129" t="s">
        <v>100</v>
      </c>
    </row>
    <row r="45" spans="5:10" x14ac:dyDescent="0.25">
      <c r="E45">
        <f t="shared" si="0"/>
        <v>40</v>
      </c>
      <c r="F45" t="str">
        <f>VLOOKUP(E45,Data!A:B,2,0)</f>
        <v>Salaries - Administration/Clerical Staff only (including Virtual Assist costs)</v>
      </c>
      <c r="G45" s="129" t="s">
        <v>101</v>
      </c>
      <c r="H45" s="129" t="s">
        <v>100</v>
      </c>
      <c r="I45" s="129" t="s">
        <v>101</v>
      </c>
      <c r="J45" s="129" t="s">
        <v>100</v>
      </c>
    </row>
    <row r="46" spans="5:10" x14ac:dyDescent="0.25">
      <c r="E46">
        <f t="shared" si="0"/>
        <v>41</v>
      </c>
      <c r="F46" t="str">
        <f>VLOOKUP(E46,Data!A:B,2,0)</f>
        <v>Other Admin and support staff costs i.e. FBT, Workcover, recruitment fees)</v>
      </c>
      <c r="G46" s="129" t="s">
        <v>101</v>
      </c>
      <c r="H46" s="129" t="s">
        <v>100</v>
      </c>
      <c r="I46" s="129" t="s">
        <v>101</v>
      </c>
      <c r="J46" s="129" t="s">
        <v>100</v>
      </c>
    </row>
    <row r="47" spans="5:10" x14ac:dyDescent="0.25">
      <c r="E47">
        <f t="shared" si="0"/>
        <v>42</v>
      </c>
      <c r="F47" t="str">
        <f>VLOOKUP(E47,Data!A:B,2,0)</f>
        <v>Total Admin. and Support Staff Costs</v>
      </c>
      <c r="G47" s="129" t="s">
        <v>101</v>
      </c>
      <c r="H47" s="129" t="s">
        <v>100</v>
      </c>
      <c r="I47" s="129" t="s">
        <v>101</v>
      </c>
      <c r="J47" s="129" t="s">
        <v>100</v>
      </c>
    </row>
    <row r="48" spans="5:10" x14ac:dyDescent="0.25">
      <c r="E48">
        <f t="shared" si="0"/>
        <v>43</v>
      </c>
      <c r="F48" t="str">
        <f>VLOOKUP(E48,Data!A:B,2,0)</f>
        <v>Premises / Occupancy Costs</v>
      </c>
      <c r="G48" s="129" t="s">
        <v>100</v>
      </c>
      <c r="H48" s="129" t="s">
        <v>101</v>
      </c>
      <c r="I48" s="129" t="s">
        <v>101</v>
      </c>
      <c r="J48" s="129" t="s">
        <v>100</v>
      </c>
    </row>
    <row r="49" spans="5:10" x14ac:dyDescent="0.25">
      <c r="E49">
        <f t="shared" si="0"/>
        <v>44</v>
      </c>
      <c r="F49" t="str">
        <f>VLOOKUP(E49,Data!A:B,2,0)</f>
        <v>Information Technology Costs</v>
      </c>
      <c r="G49" s="129" t="s">
        <v>100</v>
      </c>
      <c r="H49" s="129" t="s">
        <v>101</v>
      </c>
      <c r="I49" s="129" t="s">
        <v>101</v>
      </c>
      <c r="J49" s="129" t="s">
        <v>100</v>
      </c>
    </row>
    <row r="50" spans="5:10" x14ac:dyDescent="0.25">
      <c r="E50">
        <f t="shared" si="0"/>
        <v>45</v>
      </c>
      <c r="F50" t="str">
        <f>VLOOKUP(E50,Data!A:B,2,0)</f>
        <v>Motor Vehicle Costs</v>
      </c>
      <c r="G50" s="129" t="s">
        <v>100</v>
      </c>
      <c r="H50" s="129" t="s">
        <v>101</v>
      </c>
      <c r="I50" s="129" t="s">
        <v>101</v>
      </c>
      <c r="J50" s="129" t="s">
        <v>100</v>
      </c>
    </row>
    <row r="51" spans="5:10" x14ac:dyDescent="0.25">
      <c r="E51">
        <f t="shared" si="0"/>
        <v>46</v>
      </c>
      <c r="F51" t="str">
        <f>VLOOKUP(E51,Data!A:B,2,0)</f>
        <v>Training and Development Costs</v>
      </c>
      <c r="G51" s="129" t="s">
        <v>100</v>
      </c>
      <c r="H51" s="129" t="s">
        <v>101</v>
      </c>
      <c r="I51" s="129" t="s">
        <v>101</v>
      </c>
      <c r="J51" s="129" t="s">
        <v>100</v>
      </c>
    </row>
    <row r="52" spans="5:10" x14ac:dyDescent="0.25">
      <c r="E52">
        <f t="shared" si="0"/>
        <v>47</v>
      </c>
      <c r="F52" t="str">
        <f>VLOOKUP(E52,Data!A:B,2,0)</f>
        <v>Professional fees and Insurance Expense</v>
      </c>
      <c r="G52" s="129" t="s">
        <v>100</v>
      </c>
      <c r="H52" s="129" t="s">
        <v>101</v>
      </c>
      <c r="I52" s="129" t="s">
        <v>101</v>
      </c>
      <c r="J52" s="129" t="s">
        <v>100</v>
      </c>
    </row>
    <row r="53" spans="5:10" x14ac:dyDescent="0.25">
      <c r="E53">
        <f t="shared" si="0"/>
        <v>48</v>
      </c>
      <c r="F53" t="str">
        <f>VLOOKUP(E53,Data!A:B,2,0)</f>
        <v>Interest Expense</v>
      </c>
      <c r="G53" s="129" t="s">
        <v>100</v>
      </c>
      <c r="H53" s="129" t="s">
        <v>101</v>
      </c>
      <c r="I53" s="129" t="s">
        <v>101</v>
      </c>
      <c r="J53" s="129" t="s">
        <v>100</v>
      </c>
    </row>
    <row r="54" spans="5:10" x14ac:dyDescent="0.25">
      <c r="E54">
        <f t="shared" si="0"/>
        <v>49</v>
      </c>
      <c r="F54" t="str">
        <f>VLOOKUP(E54,Data!A:B,2,0)</f>
        <v>Other Administration Costs</v>
      </c>
      <c r="G54" s="129" t="s">
        <v>100</v>
      </c>
      <c r="H54" s="129" t="s">
        <v>101</v>
      </c>
      <c r="I54" s="129" t="s">
        <v>101</v>
      </c>
      <c r="J54" s="129" t="s">
        <v>100</v>
      </c>
    </row>
    <row r="55" spans="5:10" x14ac:dyDescent="0.25">
      <c r="E55">
        <f t="shared" si="0"/>
        <v>50</v>
      </c>
      <c r="F55" t="str">
        <f>VLOOKUP(E55,Data!A:B,2,0)</f>
        <v>TOTAL OVERHEAD COSTS</v>
      </c>
      <c r="G55" s="129" t="s">
        <v>101</v>
      </c>
      <c r="H55" s="129" t="s">
        <v>101</v>
      </c>
      <c r="I55" s="129" t="s">
        <v>101</v>
      </c>
      <c r="J55" s="129" t="s">
        <v>100</v>
      </c>
    </row>
    <row r="56" spans="5:10" x14ac:dyDescent="0.25">
      <c r="E56">
        <f t="shared" si="0"/>
        <v>51</v>
      </c>
      <c r="F56" t="str">
        <f>VLOOKUP(E56,Data!A:B,2,0)</f>
        <v>NET PROFIT BEFORE TAX</v>
      </c>
      <c r="G56" s="129" t="s">
        <v>101</v>
      </c>
      <c r="H56" s="129" t="s">
        <v>101</v>
      </c>
      <c r="I56" s="129" t="s">
        <v>101</v>
      </c>
      <c r="J56" s="129" t="s">
        <v>100</v>
      </c>
    </row>
    <row r="57" spans="5:10" x14ac:dyDescent="0.25">
      <c r="E57">
        <f t="shared" si="0"/>
        <v>52</v>
      </c>
      <c r="F57" t="e">
        <f>VLOOKUP(E57,Data!A:B,2,0)</f>
        <v>#N/A</v>
      </c>
      <c r="G57" s="129" t="s">
        <v>101</v>
      </c>
      <c r="H57" s="129" t="s">
        <v>101</v>
      </c>
      <c r="I57" s="129" t="s">
        <v>101</v>
      </c>
      <c r="J57" s="129" t="s">
        <v>100</v>
      </c>
    </row>
    <row r="58" spans="5:10" x14ac:dyDescent="0.25">
      <c r="E58">
        <f t="shared" si="0"/>
        <v>53</v>
      </c>
      <c r="F58" t="e">
        <f>VLOOKUP(E58,Data!A:B,2,0)</f>
        <v>#N/A</v>
      </c>
      <c r="G58" s="129" t="s">
        <v>101</v>
      </c>
      <c r="H58" s="129" t="s">
        <v>101</v>
      </c>
      <c r="I58" s="129" t="s">
        <v>101</v>
      </c>
      <c r="J58" s="129" t="s">
        <v>100</v>
      </c>
    </row>
    <row r="59" spans="5:10" x14ac:dyDescent="0.25">
      <c r="E59">
        <f t="shared" si="0"/>
        <v>54</v>
      </c>
      <c r="F59" t="e">
        <f>VLOOKUP(E59,Data!A:B,2,0)</f>
        <v>#N/A</v>
      </c>
      <c r="G59" s="129" t="s">
        <v>101</v>
      </c>
      <c r="H59" s="129" t="s">
        <v>101</v>
      </c>
      <c r="I59" s="129" t="s">
        <v>101</v>
      </c>
      <c r="J59" s="129" t="s">
        <v>100</v>
      </c>
    </row>
    <row r="60" spans="5:10" x14ac:dyDescent="0.25">
      <c r="E60">
        <f t="shared" si="0"/>
        <v>55</v>
      </c>
      <c r="F60" t="e">
        <f>VLOOKUP(E60,Data!A:B,2,0)</f>
        <v>#N/A</v>
      </c>
      <c r="G60" s="129" t="s">
        <v>101</v>
      </c>
      <c r="H60" s="129" t="s">
        <v>101</v>
      </c>
      <c r="I60" s="129" t="s">
        <v>101</v>
      </c>
      <c r="J60" s="129" t="s">
        <v>100</v>
      </c>
    </row>
    <row r="61" spans="5:10" x14ac:dyDescent="0.25">
      <c r="E61">
        <f t="shared" si="0"/>
        <v>56</v>
      </c>
      <c r="F61" t="e">
        <f>VLOOKUP(E61,Data!A:B,2,0)</f>
        <v>#N/A</v>
      </c>
      <c r="G61" s="129" t="s">
        <v>101</v>
      </c>
      <c r="H61" s="129" t="s">
        <v>101</v>
      </c>
      <c r="I61" s="129" t="s">
        <v>101</v>
      </c>
      <c r="J61" s="129" t="s">
        <v>100</v>
      </c>
    </row>
    <row r="62" spans="5:10" x14ac:dyDescent="0.25">
      <c r="E62">
        <f t="shared" si="0"/>
        <v>57</v>
      </c>
      <c r="F62" t="e">
        <f>VLOOKUP(E62,Data!A:B,2,0)</f>
        <v>#N/A</v>
      </c>
      <c r="G62" s="129" t="s">
        <v>101</v>
      </c>
      <c r="H62" s="129" t="s">
        <v>101</v>
      </c>
      <c r="I62" s="129" t="s">
        <v>101</v>
      </c>
      <c r="J62" s="129" t="s">
        <v>100</v>
      </c>
    </row>
    <row r="63" spans="5:10" x14ac:dyDescent="0.25">
      <c r="E63">
        <f t="shared" si="0"/>
        <v>58</v>
      </c>
      <c r="F63" t="e">
        <f>VLOOKUP(E63,Data!A:B,2,0)</f>
        <v>#N/A</v>
      </c>
      <c r="G63" s="129" t="s">
        <v>101</v>
      </c>
      <c r="H63" s="129" t="s">
        <v>101</v>
      </c>
      <c r="I63" s="129" t="s">
        <v>101</v>
      </c>
      <c r="J63" s="129" t="s">
        <v>100</v>
      </c>
    </row>
    <row r="64" spans="5:10" x14ac:dyDescent="0.25">
      <c r="E64">
        <f t="shared" si="0"/>
        <v>59</v>
      </c>
      <c r="F64" t="e">
        <f>VLOOKUP(E64,Data!A:B,2,0)</f>
        <v>#N/A</v>
      </c>
      <c r="G64" s="129" t="s">
        <v>101</v>
      </c>
      <c r="H64" s="129" t="s">
        <v>101</v>
      </c>
      <c r="I64" s="129" t="s">
        <v>101</v>
      </c>
      <c r="J64" s="129" t="s">
        <v>100</v>
      </c>
    </row>
    <row r="65" spans="5:10" x14ac:dyDescent="0.25">
      <c r="E65">
        <f t="shared" si="0"/>
        <v>60</v>
      </c>
      <c r="F65" t="e">
        <f>VLOOKUP(E65,Data!A:B,2,0)</f>
        <v>#N/A</v>
      </c>
      <c r="G65" s="129" t="s">
        <v>100</v>
      </c>
      <c r="H65" s="129" t="s">
        <v>101</v>
      </c>
      <c r="I65" s="129" t="s">
        <v>101</v>
      </c>
      <c r="J65" s="129" t="s">
        <v>100</v>
      </c>
    </row>
    <row r="66" spans="5:10" x14ac:dyDescent="0.25">
      <c r="E66">
        <f t="shared" si="0"/>
        <v>61</v>
      </c>
      <c r="F66" t="e">
        <f>VLOOKUP(E66,Data!A:B,2,0)</f>
        <v>#N/A</v>
      </c>
      <c r="G66" s="129" t="s">
        <v>100</v>
      </c>
      <c r="H66" s="129" t="s">
        <v>101</v>
      </c>
      <c r="I66" s="129" t="s">
        <v>101</v>
      </c>
      <c r="J66" s="129" t="s">
        <v>100</v>
      </c>
    </row>
    <row r="67" spans="5:10" x14ac:dyDescent="0.25">
      <c r="E67">
        <f t="shared" si="0"/>
        <v>62</v>
      </c>
      <c r="F67" t="e">
        <f>VLOOKUP(E67,Data!A:B,2,0)</f>
        <v>#N/A</v>
      </c>
      <c r="G67" s="129" t="s">
        <v>101</v>
      </c>
      <c r="H67" s="129" t="s">
        <v>101</v>
      </c>
      <c r="I67" s="129" t="s">
        <v>101</v>
      </c>
      <c r="J67" s="129" t="s">
        <v>100</v>
      </c>
    </row>
    <row r="68" spans="5:10" x14ac:dyDescent="0.25">
      <c r="E68">
        <f t="shared" si="0"/>
        <v>63</v>
      </c>
      <c r="F68" t="e">
        <f>VLOOKUP(E68,Data!A:B,2,0)</f>
        <v>#N/A</v>
      </c>
      <c r="G68" s="129" t="s">
        <v>101</v>
      </c>
      <c r="H68" s="129" t="s">
        <v>101</v>
      </c>
      <c r="I68" s="129" t="s">
        <v>101</v>
      </c>
      <c r="J68" s="129" t="s">
        <v>100</v>
      </c>
    </row>
    <row r="69" spans="5:10" x14ac:dyDescent="0.25">
      <c r="E69">
        <f t="shared" si="0"/>
        <v>64</v>
      </c>
      <c r="F69" t="e">
        <f>VLOOKUP(E69,Data!A:B,2,0)</f>
        <v>#N/A</v>
      </c>
      <c r="G69" s="129" t="s">
        <v>101</v>
      </c>
      <c r="H69" s="129" t="s">
        <v>101</v>
      </c>
      <c r="I69" s="129" t="s">
        <v>101</v>
      </c>
      <c r="J69" s="129" t="s">
        <v>100</v>
      </c>
    </row>
    <row r="70" spans="5:10" x14ac:dyDescent="0.25">
      <c r="E70">
        <f t="shared" si="0"/>
        <v>65</v>
      </c>
      <c r="F70" t="e">
        <f>VLOOKUP(E70,Data!A:B,2,0)</f>
        <v>#N/A</v>
      </c>
      <c r="G70" s="129" t="s">
        <v>101</v>
      </c>
      <c r="H70" s="129" t="s">
        <v>101</v>
      </c>
      <c r="I70" s="129" t="s">
        <v>101</v>
      </c>
      <c r="J70" s="129" t="s">
        <v>100</v>
      </c>
    </row>
    <row r="71" spans="5:10" x14ac:dyDescent="0.25">
      <c r="E71">
        <f t="shared" ref="E71:E98" si="1">E70+1</f>
        <v>66</v>
      </c>
      <c r="F71" t="e">
        <f>VLOOKUP(E71,Data!A:B,2,0)</f>
        <v>#N/A</v>
      </c>
      <c r="G71" s="129" t="s">
        <v>101</v>
      </c>
      <c r="H71" s="129" t="s">
        <v>101</v>
      </c>
      <c r="I71" s="129" t="s">
        <v>101</v>
      </c>
      <c r="J71" s="129" t="s">
        <v>100</v>
      </c>
    </row>
    <row r="72" spans="5:10" x14ac:dyDescent="0.25">
      <c r="E72">
        <f t="shared" si="1"/>
        <v>67</v>
      </c>
      <c r="F72" t="e">
        <f>VLOOKUP(E72,Data!A:B,2,0)</f>
        <v>#N/A</v>
      </c>
      <c r="G72" s="129" t="s">
        <v>101</v>
      </c>
      <c r="H72" s="129" t="s">
        <v>101</v>
      </c>
      <c r="I72" s="129" t="s">
        <v>101</v>
      </c>
      <c r="J72" s="129" t="s">
        <v>100</v>
      </c>
    </row>
    <row r="73" spans="5:10" x14ac:dyDescent="0.25">
      <c r="E73">
        <f t="shared" si="1"/>
        <v>68</v>
      </c>
      <c r="F73" t="e">
        <f>VLOOKUP(E73,Data!A:B,2,0)</f>
        <v>#N/A</v>
      </c>
      <c r="G73" s="129" t="s">
        <v>101</v>
      </c>
      <c r="H73" s="129" t="s">
        <v>101</v>
      </c>
      <c r="I73" s="129" t="s">
        <v>101</v>
      </c>
      <c r="J73" s="129" t="s">
        <v>100</v>
      </c>
    </row>
    <row r="74" spans="5:10" x14ac:dyDescent="0.25">
      <c r="E74">
        <f t="shared" si="1"/>
        <v>69</v>
      </c>
      <c r="F74" t="e">
        <f>VLOOKUP(E74,Data!A:B,2,0)</f>
        <v>#N/A</v>
      </c>
      <c r="G74" s="129" t="s">
        <v>101</v>
      </c>
      <c r="H74" s="129" t="s">
        <v>101</v>
      </c>
      <c r="I74" s="129" t="s">
        <v>101</v>
      </c>
      <c r="J74" s="129" t="s">
        <v>100</v>
      </c>
    </row>
    <row r="75" spans="5:10" x14ac:dyDescent="0.25">
      <c r="E75">
        <f t="shared" si="1"/>
        <v>70</v>
      </c>
      <c r="F75" t="e">
        <f>VLOOKUP(E75,Data!A:B,2,0)</f>
        <v>#N/A</v>
      </c>
      <c r="G75" s="129" t="s">
        <v>101</v>
      </c>
      <c r="H75" s="129" t="s">
        <v>101</v>
      </c>
      <c r="I75" s="129" t="s">
        <v>101</v>
      </c>
      <c r="J75" s="129" t="s">
        <v>100</v>
      </c>
    </row>
    <row r="76" spans="5:10" x14ac:dyDescent="0.25">
      <c r="E76">
        <f t="shared" si="1"/>
        <v>71</v>
      </c>
      <c r="F76" t="e">
        <f>VLOOKUP(E76,Data!A:B,2,0)</f>
        <v>#N/A</v>
      </c>
      <c r="G76" s="129" t="s">
        <v>101</v>
      </c>
      <c r="H76" s="129" t="s">
        <v>101</v>
      </c>
      <c r="I76" s="129" t="s">
        <v>101</v>
      </c>
      <c r="J76" s="129" t="s">
        <v>100</v>
      </c>
    </row>
    <row r="77" spans="5:10" x14ac:dyDescent="0.25">
      <c r="E77">
        <f t="shared" si="1"/>
        <v>72</v>
      </c>
      <c r="F77" t="e">
        <f>VLOOKUP(E77,Data!A:B,2,0)</f>
        <v>#N/A</v>
      </c>
      <c r="G77" s="129" t="s">
        <v>101</v>
      </c>
      <c r="H77" s="129" t="s">
        <v>101</v>
      </c>
      <c r="I77" s="129" t="s">
        <v>101</v>
      </c>
      <c r="J77" s="129" t="s">
        <v>100</v>
      </c>
    </row>
    <row r="78" spans="5:10" x14ac:dyDescent="0.25">
      <c r="E78">
        <f t="shared" si="1"/>
        <v>73</v>
      </c>
      <c r="F78" t="e">
        <f>VLOOKUP(E78,Data!A:B,2,0)</f>
        <v>#N/A</v>
      </c>
      <c r="G78" s="129" t="s">
        <v>101</v>
      </c>
      <c r="H78" s="129" t="s">
        <v>101</v>
      </c>
      <c r="I78" s="129" t="s">
        <v>101</v>
      </c>
      <c r="J78" s="129" t="s">
        <v>100</v>
      </c>
    </row>
    <row r="79" spans="5:10" x14ac:dyDescent="0.25">
      <c r="E79">
        <f t="shared" si="1"/>
        <v>74</v>
      </c>
      <c r="F79" t="e">
        <f>VLOOKUP(E79,Data!A:B,2,0)</f>
        <v>#N/A</v>
      </c>
      <c r="G79" s="129" t="s">
        <v>101</v>
      </c>
      <c r="H79" s="129" t="s">
        <v>101</v>
      </c>
      <c r="I79" s="129" t="s">
        <v>101</v>
      </c>
      <c r="J79" s="129" t="s">
        <v>100</v>
      </c>
    </row>
    <row r="80" spans="5:10" x14ac:dyDescent="0.25">
      <c r="E80">
        <f t="shared" si="1"/>
        <v>75</v>
      </c>
      <c r="F80" t="e">
        <f>VLOOKUP(E80,Data!A:B,2,0)</f>
        <v>#N/A</v>
      </c>
      <c r="G80" s="129" t="s">
        <v>101</v>
      </c>
      <c r="H80" s="129" t="s">
        <v>101</v>
      </c>
      <c r="I80" s="129" t="s">
        <v>101</v>
      </c>
      <c r="J80" s="129" t="s">
        <v>100</v>
      </c>
    </row>
    <row r="81" spans="5:10" x14ac:dyDescent="0.25">
      <c r="E81">
        <f t="shared" si="1"/>
        <v>76</v>
      </c>
      <c r="F81" t="e">
        <f>VLOOKUP(E81,Data!A:B,2,0)</f>
        <v>#N/A</v>
      </c>
      <c r="G81" s="129" t="s">
        <v>101</v>
      </c>
      <c r="H81" s="129" t="s">
        <v>101</v>
      </c>
      <c r="I81" s="129" t="s">
        <v>101</v>
      </c>
      <c r="J81" s="129" t="s">
        <v>100</v>
      </c>
    </row>
    <row r="82" spans="5:10" x14ac:dyDescent="0.25">
      <c r="E82">
        <f t="shared" si="1"/>
        <v>77</v>
      </c>
      <c r="F82" t="e">
        <f>VLOOKUP(E82,Data!A:B,2,0)</f>
        <v>#N/A</v>
      </c>
      <c r="G82" s="129" t="s">
        <v>101</v>
      </c>
      <c r="H82" s="129" t="s">
        <v>101</v>
      </c>
      <c r="I82" s="129" t="s">
        <v>101</v>
      </c>
      <c r="J82" s="129" t="s">
        <v>100</v>
      </c>
    </row>
    <row r="83" spans="5:10" x14ac:dyDescent="0.25">
      <c r="E83">
        <f t="shared" si="1"/>
        <v>78</v>
      </c>
      <c r="F83" t="e">
        <f>VLOOKUP(E83,Data!A:B,2,0)</f>
        <v>#N/A</v>
      </c>
      <c r="G83" s="129" t="s">
        <v>101</v>
      </c>
      <c r="H83" s="129" t="s">
        <v>101</v>
      </c>
      <c r="I83" s="129" t="s">
        <v>101</v>
      </c>
      <c r="J83" s="129" t="s">
        <v>100</v>
      </c>
    </row>
    <row r="84" spans="5:10" x14ac:dyDescent="0.25">
      <c r="E84">
        <f t="shared" si="1"/>
        <v>79</v>
      </c>
      <c r="F84" t="e">
        <f>VLOOKUP(E84,Data!A:B,2,0)</f>
        <v>#N/A</v>
      </c>
      <c r="G84" s="129" t="s">
        <v>101</v>
      </c>
      <c r="H84" s="129" t="s">
        <v>101</v>
      </c>
      <c r="I84" s="129" t="s">
        <v>101</v>
      </c>
      <c r="J84" s="129" t="s">
        <v>100</v>
      </c>
    </row>
    <row r="85" spans="5:10" x14ac:dyDescent="0.25">
      <c r="E85">
        <f t="shared" si="1"/>
        <v>80</v>
      </c>
      <c r="F85" t="e">
        <f>VLOOKUP(E85,Data!A:B,2,0)</f>
        <v>#N/A</v>
      </c>
      <c r="G85" s="129" t="s">
        <v>101</v>
      </c>
      <c r="H85" s="129" t="s">
        <v>101</v>
      </c>
      <c r="I85" s="129" t="s">
        <v>101</v>
      </c>
      <c r="J85" s="129" t="s">
        <v>100</v>
      </c>
    </row>
    <row r="86" spans="5:10" x14ac:dyDescent="0.25">
      <c r="E86">
        <f t="shared" si="1"/>
        <v>81</v>
      </c>
      <c r="F86" t="e">
        <f>VLOOKUP(E86,Data!A:B,2,0)</f>
        <v>#N/A</v>
      </c>
      <c r="G86" s="129" t="s">
        <v>101</v>
      </c>
      <c r="H86" s="129" t="s">
        <v>101</v>
      </c>
      <c r="I86" s="129" t="s">
        <v>101</v>
      </c>
      <c r="J86" s="129" t="s">
        <v>100</v>
      </c>
    </row>
    <row r="87" spans="5:10" x14ac:dyDescent="0.25">
      <c r="E87">
        <f t="shared" si="1"/>
        <v>82</v>
      </c>
      <c r="F87" t="e">
        <f>VLOOKUP(E87,Data!A:B,2,0)</f>
        <v>#N/A</v>
      </c>
      <c r="G87" s="129" t="s">
        <v>101</v>
      </c>
      <c r="H87" s="129" t="s">
        <v>101</v>
      </c>
      <c r="I87" s="129" t="s">
        <v>101</v>
      </c>
      <c r="J87" s="129" t="s">
        <v>100</v>
      </c>
    </row>
    <row r="88" spans="5:10" x14ac:dyDescent="0.25">
      <c r="E88">
        <f t="shared" si="1"/>
        <v>83</v>
      </c>
      <c r="F88" t="e">
        <f>VLOOKUP(E88,Data!A:B,2,0)</f>
        <v>#N/A</v>
      </c>
      <c r="G88" s="129" t="s">
        <v>101</v>
      </c>
      <c r="H88" s="129" t="s">
        <v>101</v>
      </c>
      <c r="I88" s="129" t="s">
        <v>101</v>
      </c>
      <c r="J88" s="129" t="s">
        <v>100</v>
      </c>
    </row>
    <row r="89" spans="5:10" x14ac:dyDescent="0.25">
      <c r="E89">
        <f t="shared" si="1"/>
        <v>84</v>
      </c>
      <c r="F89" t="e">
        <f>VLOOKUP(E89,Data!A:B,2,0)</f>
        <v>#N/A</v>
      </c>
      <c r="G89" s="129" t="s">
        <v>101</v>
      </c>
      <c r="H89" s="129" t="s">
        <v>101</v>
      </c>
      <c r="I89" s="129" t="s">
        <v>101</v>
      </c>
      <c r="J89" s="129" t="s">
        <v>100</v>
      </c>
    </row>
    <row r="90" spans="5:10" x14ac:dyDescent="0.25">
      <c r="E90">
        <f t="shared" si="1"/>
        <v>85</v>
      </c>
      <c r="F90" t="e">
        <f>VLOOKUP(E90,Data!A:B,2,0)</f>
        <v>#N/A</v>
      </c>
      <c r="G90" s="129" t="s">
        <v>101</v>
      </c>
      <c r="H90" s="129" t="s">
        <v>101</v>
      </c>
      <c r="I90" s="129" t="s">
        <v>101</v>
      </c>
      <c r="J90" s="129" t="s">
        <v>100</v>
      </c>
    </row>
    <row r="91" spans="5:10" x14ac:dyDescent="0.25">
      <c r="E91">
        <f t="shared" si="1"/>
        <v>86</v>
      </c>
      <c r="F91" t="e">
        <f>VLOOKUP(E91,Data!A:B,2,0)</f>
        <v>#N/A</v>
      </c>
      <c r="G91" s="129" t="s">
        <v>101</v>
      </c>
      <c r="H91" s="129" t="s">
        <v>101</v>
      </c>
      <c r="I91" s="129" t="s">
        <v>101</v>
      </c>
      <c r="J91" s="129" t="s">
        <v>100</v>
      </c>
    </row>
    <row r="92" spans="5:10" x14ac:dyDescent="0.25">
      <c r="E92">
        <f t="shared" si="1"/>
        <v>87</v>
      </c>
      <c r="F92" t="e">
        <f>VLOOKUP(E92,Data!A:B,2,0)</f>
        <v>#N/A</v>
      </c>
      <c r="G92" s="129" t="s">
        <v>101</v>
      </c>
      <c r="H92" s="129" t="s">
        <v>101</v>
      </c>
      <c r="I92" s="129" t="s">
        <v>101</v>
      </c>
      <c r="J92" s="129" t="s">
        <v>100</v>
      </c>
    </row>
    <row r="93" spans="5:10" x14ac:dyDescent="0.25">
      <c r="E93">
        <f t="shared" si="1"/>
        <v>88</v>
      </c>
      <c r="F93" t="e">
        <f>VLOOKUP(E93,Data!A:B,2,0)</f>
        <v>#N/A</v>
      </c>
      <c r="G93" s="129" t="s">
        <v>101</v>
      </c>
      <c r="H93" s="129" t="s">
        <v>101</v>
      </c>
      <c r="I93" s="129" t="s">
        <v>101</v>
      </c>
      <c r="J93" s="129" t="s">
        <v>100</v>
      </c>
    </row>
    <row r="94" spans="5:10" x14ac:dyDescent="0.25">
      <c r="E94">
        <f t="shared" si="1"/>
        <v>89</v>
      </c>
      <c r="F94" t="e">
        <f>VLOOKUP(E94,Data!A:B,2,0)</f>
        <v>#N/A</v>
      </c>
      <c r="G94" s="129" t="s">
        <v>101</v>
      </c>
      <c r="H94" s="129" t="s">
        <v>101</v>
      </c>
      <c r="I94" s="129" t="s">
        <v>101</v>
      </c>
      <c r="J94" s="129" t="s">
        <v>100</v>
      </c>
    </row>
    <row r="95" spans="5:10" x14ac:dyDescent="0.25">
      <c r="E95">
        <f t="shared" si="1"/>
        <v>90</v>
      </c>
      <c r="F95" t="e">
        <f>VLOOKUP(E95,Data!A:B,2,0)</f>
        <v>#N/A</v>
      </c>
      <c r="G95" s="129" t="s">
        <v>101</v>
      </c>
      <c r="H95" s="129" t="s">
        <v>101</v>
      </c>
      <c r="I95" s="129" t="s">
        <v>101</v>
      </c>
      <c r="J95" s="129" t="s">
        <v>100</v>
      </c>
    </row>
    <row r="96" spans="5:10" x14ac:dyDescent="0.25">
      <c r="E96">
        <f t="shared" si="1"/>
        <v>91</v>
      </c>
      <c r="F96" t="e">
        <f>VLOOKUP(E96,Data!A:B,2,0)</f>
        <v>#N/A</v>
      </c>
      <c r="G96" s="129" t="s">
        <v>101</v>
      </c>
      <c r="H96" s="129" t="s">
        <v>101</v>
      </c>
      <c r="I96" s="129" t="s">
        <v>101</v>
      </c>
      <c r="J96" s="129" t="s">
        <v>100</v>
      </c>
    </row>
    <row r="97" spans="5:10" x14ac:dyDescent="0.25">
      <c r="E97">
        <f t="shared" si="1"/>
        <v>92</v>
      </c>
      <c r="F97" t="e">
        <f>VLOOKUP(E97,Data!A:B,2,0)</f>
        <v>#N/A</v>
      </c>
      <c r="G97" s="129" t="s">
        <v>101</v>
      </c>
      <c r="H97" s="129" t="s">
        <v>101</v>
      </c>
      <c r="I97" s="129" t="s">
        <v>101</v>
      </c>
      <c r="J97" s="129" t="s">
        <v>100</v>
      </c>
    </row>
    <row r="98" spans="5:10" x14ac:dyDescent="0.25">
      <c r="E98">
        <f t="shared" si="1"/>
        <v>93</v>
      </c>
      <c r="F98" t="e">
        <f>VLOOKUP(E98,Data!A:B,2,0)</f>
        <v>#N/A</v>
      </c>
      <c r="G98" s="129" t="s">
        <v>101</v>
      </c>
      <c r="H98" s="129" t="s">
        <v>101</v>
      </c>
      <c r="I98" s="129" t="s">
        <v>101</v>
      </c>
      <c r="J98" s="129" t="s">
        <v>100</v>
      </c>
    </row>
  </sheetData>
  <conditionalFormatting sqref="G6:J98">
    <cfRule type="cellIs" dxfId="1" priority="1" operator="equal">
      <formula>"N"</formula>
    </cfRule>
    <cfRule type="cellIs" dxfId="0" priority="2" operator="equal">
      <formula>"Y"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eeaf14-69c8-4507-889b-370108e7f71a" xsi:nil="true"/>
    <lcf76f155ced4ddcb4097134ff3c332f xmlns="aba31064-3004-4dd8-a798-8f6aecd4630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BB40E7A111AC47A7B6F9CDFC0B9BEE" ma:contentTypeVersion="20" ma:contentTypeDescription="Create a new document." ma:contentTypeScope="" ma:versionID="b6c2323e9b0bf26fbf5f1e014ce8ec72">
  <xsd:schema xmlns:xsd="http://www.w3.org/2001/XMLSchema" xmlns:xs="http://www.w3.org/2001/XMLSchema" xmlns:p="http://schemas.microsoft.com/office/2006/metadata/properties" xmlns:ns1="http://schemas.microsoft.com/sharepoint/v3" xmlns:ns2="aba31064-3004-4dd8-a798-8f6aecd46305" xmlns:ns3="d8e9a3a0-1da0-4d10-af8c-9f5043a65867" xmlns:ns4="68eeaf14-69c8-4507-889b-370108e7f71a" targetNamespace="http://schemas.microsoft.com/office/2006/metadata/properties" ma:root="true" ma:fieldsID="87100a0f34e98f36340b23764e9e6d03" ns1:_="" ns2:_="" ns3:_="" ns4:_="">
    <xsd:import namespace="http://schemas.microsoft.com/sharepoint/v3"/>
    <xsd:import namespace="aba31064-3004-4dd8-a798-8f6aecd46305"/>
    <xsd:import namespace="d8e9a3a0-1da0-4d10-af8c-9f5043a65867"/>
    <xsd:import namespace="68eeaf14-69c8-4507-889b-370108e7f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31064-3004-4dd8-a798-8f6aecd46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81668dd-45e4-4af4-90c1-a461889644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9a3a0-1da0-4d10-af8c-9f5043a65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eaf14-69c8-4507-889b-370108e7f71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d3acab1c-1608-494a-9bb5-dce594fa0373}" ma:internalName="TaxCatchAll" ma:showField="CatchAllData" ma:web="d8e9a3a0-1da0-4d10-af8c-9f5043a65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F6592-3243-451E-BA97-28E44B7C605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8eeaf14-69c8-4507-889b-370108e7f71a"/>
    <ds:schemaRef ds:uri="aba31064-3004-4dd8-a798-8f6aecd46305"/>
    <ds:schemaRef ds:uri="781ef554-96ea-4d00-b3b8-b12b2e50f939"/>
    <ds:schemaRef ds:uri="0051d2c3-6887-4c23-bb46-9cf2964d7bb5"/>
  </ds:schemaRefs>
</ds:datastoreItem>
</file>

<file path=customXml/itemProps2.xml><?xml version="1.0" encoding="utf-8"?>
<ds:datastoreItem xmlns:ds="http://schemas.openxmlformats.org/officeDocument/2006/customXml" ds:itemID="{0F311975-D72A-4E08-B688-75AAC4DF1E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DE08BE-C910-4C2E-93CD-531B3A328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a31064-3004-4dd8-a798-8f6aecd46305"/>
    <ds:schemaRef ds:uri="d8e9a3a0-1da0-4d10-af8c-9f5043a65867"/>
    <ds:schemaRef ds:uri="68eeaf14-69c8-4507-889b-370108e7f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Data</vt:lpstr>
      <vt:lpstr>Data!Print_Area</vt:lpstr>
      <vt:lpstr>Instructions!Print_Area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Sawani Pannila</dc:creator>
  <cp:lastModifiedBy>Danilla Ora</cp:lastModifiedBy>
  <cp:lastPrinted>2025-06-04T03:50:23Z</cp:lastPrinted>
  <dcterms:created xsi:type="dcterms:W3CDTF">2021-06-03T22:25:52Z</dcterms:created>
  <dcterms:modified xsi:type="dcterms:W3CDTF">2026-07-13T07:13:20Z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0x0101001EBB40E7A111AC47A7B6F9CDFC0B9BEE</vt:lpwstr>
  </property>
  <property fmtid="{D5CDD505-2E9C-101B-9397-08002B2CF9AE}" pid="3" name="MediaServiceImageTags">
    <vt:lpwstr/>
  </property>
</Properties>
</file>